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 codeName="{61638066-69CD-5DBD-CD94-FFEC8A4DF15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xr:revisionPtr revIDLastSave="0" documentId="13_ncr:1_{FD486DE2-B45D-4896-A3F8-32232E8F3D3D}" xr6:coauthVersionLast="33" xr6:coauthVersionMax="33" xr10:uidLastSave="{00000000-0000-0000-0000-000000000000}"/>
  <bookViews>
    <workbookView xWindow="0" yWindow="0" windowWidth="21570" windowHeight="7365" activeTab="2" xr2:uid="{00000000-000D-0000-FFFF-FFFF00000000}"/>
  </bookViews>
  <sheets>
    <sheet name="vstup-orp" sheetId="21" r:id="rId1"/>
    <sheet name="vstup-kraj" sheetId="26" r:id="rId2"/>
    <sheet name="vypocet" sheetId="23" r:id="rId3"/>
    <sheet name="scenare" sheetId="29" r:id="rId4"/>
    <sheet name="vysledky-čr" sheetId="25" r:id="rId5"/>
    <sheet name="vysledky-orp" sheetId="24" r:id="rId6"/>
    <sheet name="vysledky-kraj" sheetId="28" r:id="rId7"/>
    <sheet name="vysledky-LHV-popeloviny-vlhkost" sheetId="30" r:id="rId8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6" i="26" l="1"/>
  <c r="L15" i="26"/>
  <c r="L14" i="26"/>
  <c r="L13" i="26"/>
  <c r="L12" i="26"/>
  <c r="L11" i="26"/>
  <c r="L10" i="26"/>
  <c r="L9" i="26"/>
  <c r="L8" i="26"/>
  <c r="L7" i="26"/>
  <c r="L6" i="26"/>
  <c r="L5" i="26"/>
  <c r="L4" i="26"/>
  <c r="L3" i="26"/>
  <c r="L208" i="21"/>
  <c r="L207" i="21"/>
  <c r="L206" i="21"/>
  <c r="L205" i="21"/>
  <c r="L204" i="21"/>
  <c r="L203" i="21"/>
  <c r="L202" i="21"/>
  <c r="L201" i="21"/>
  <c r="L200" i="21"/>
  <c r="L199" i="21"/>
  <c r="L198" i="21"/>
  <c r="L197" i="21"/>
  <c r="L196" i="21"/>
  <c r="L195" i="21"/>
  <c r="L194" i="21"/>
  <c r="L193" i="21"/>
  <c r="L192" i="21"/>
  <c r="L191" i="21"/>
  <c r="L190" i="21"/>
  <c r="L189" i="21"/>
  <c r="L188" i="21"/>
  <c r="L187" i="21"/>
  <c r="L186" i="21"/>
  <c r="L185" i="21"/>
  <c r="L184" i="21"/>
  <c r="L183" i="21"/>
  <c r="L182" i="21"/>
  <c r="L181" i="21"/>
  <c r="L180" i="21"/>
  <c r="L179" i="21"/>
  <c r="L178" i="21"/>
  <c r="L177" i="21"/>
  <c r="L176" i="21"/>
  <c r="L175" i="21"/>
  <c r="L174" i="21"/>
  <c r="L173" i="21"/>
  <c r="L172" i="21"/>
  <c r="L171" i="21"/>
  <c r="L170" i="21"/>
  <c r="L169" i="21"/>
  <c r="L168" i="21"/>
  <c r="L167" i="21"/>
  <c r="L166" i="21"/>
  <c r="L165" i="21"/>
  <c r="L164" i="21"/>
  <c r="L163" i="21"/>
  <c r="L162" i="21"/>
  <c r="L161" i="21"/>
  <c r="L160" i="21"/>
  <c r="L159" i="21"/>
  <c r="L158" i="21"/>
  <c r="L157" i="21"/>
  <c r="L156" i="21"/>
  <c r="L155" i="21"/>
  <c r="L154" i="21"/>
  <c r="L153" i="21"/>
  <c r="L152" i="21"/>
  <c r="L151" i="21"/>
  <c r="L150" i="21"/>
  <c r="L149" i="21"/>
  <c r="L148" i="21"/>
  <c r="L147" i="21"/>
  <c r="L146" i="21"/>
  <c r="L145" i="21"/>
  <c r="L144" i="21"/>
  <c r="L143" i="21"/>
  <c r="L142" i="21"/>
  <c r="L141" i="21"/>
  <c r="L140" i="21"/>
  <c r="L139" i="21"/>
  <c r="L138" i="21"/>
  <c r="L137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8" i="21"/>
  <c r="L7" i="21"/>
  <c r="L6" i="21"/>
  <c r="L5" i="21"/>
  <c r="L4" i="21"/>
  <c r="L3" i="21"/>
  <c r="U2" i="30" l="1"/>
  <c r="T2" i="30"/>
  <c r="S2" i="30"/>
  <c r="E209" i="24"/>
  <c r="F209" i="24"/>
  <c r="D209" i="24"/>
  <c r="A55" i="23" l="1"/>
  <c r="P2" i="30" l="1"/>
  <c r="O2" i="30"/>
  <c r="N2" i="30"/>
  <c r="K2" i="30"/>
  <c r="J2" i="30"/>
  <c r="I2" i="30"/>
  <c r="E2" i="30"/>
  <c r="F2" i="30"/>
  <c r="D2" i="30"/>
  <c r="J31" i="23" l="1"/>
  <c r="B51" i="23"/>
  <c r="B55" i="23" s="1"/>
  <c r="J26" i="23" s="1"/>
  <c r="C51" i="23" l="1"/>
  <c r="L42" i="23"/>
  <c r="L38" i="23"/>
  <c r="D17" i="29"/>
  <c r="E17" i="29"/>
  <c r="F17" i="29"/>
  <c r="G17" i="29"/>
  <c r="H17" i="29"/>
  <c r="I17" i="29"/>
  <c r="J17" i="29"/>
  <c r="K17" i="29"/>
  <c r="L17" i="29"/>
  <c r="B17" i="29"/>
  <c r="R23" i="23"/>
  <c r="L34" i="23"/>
  <c r="L29" i="23"/>
  <c r="L24" i="23"/>
  <c r="L17" i="23"/>
  <c r="L11" i="23"/>
  <c r="L5" i="23"/>
  <c r="E20" i="23"/>
  <c r="C55" i="23" l="1"/>
  <c r="J36" i="23" s="1"/>
  <c r="D51" i="23"/>
  <c r="D55" i="23" s="1"/>
  <c r="E51" i="23" l="1"/>
  <c r="E55" i="23" l="1"/>
  <c r="J2" i="23" s="1"/>
  <c r="B63" i="23"/>
  <c r="C15" i="23" s="1"/>
  <c r="E15" i="23" s="1"/>
  <c r="A67" i="23" l="1"/>
  <c r="AH6" i="23" s="1"/>
  <c r="D70" i="23"/>
  <c r="AP6" i="23" s="1"/>
  <c r="A70" i="23"/>
  <c r="AK6" i="23" s="1"/>
  <c r="C67" i="23"/>
  <c r="AO6" i="23" s="1"/>
  <c r="G19" i="23"/>
  <c r="G17" i="23"/>
  <c r="L7" i="23" s="1"/>
  <c r="G18" i="23"/>
  <c r="L13" i="23" s="1"/>
  <c r="G16" i="23"/>
  <c r="B70" i="23"/>
  <c r="AM6" i="23" s="1"/>
  <c r="F70" i="23"/>
  <c r="AR6" i="23" s="1"/>
  <c r="D67" i="23"/>
  <c r="AL6" i="23" s="1"/>
  <c r="C70" i="23"/>
  <c r="AN6" i="23" s="1"/>
  <c r="E67" i="23"/>
  <c r="AJ6" i="23" s="1"/>
  <c r="B67" i="23"/>
  <c r="AI6" i="23" s="1"/>
  <c r="E70" i="23"/>
  <c r="AQ6" i="23" s="1"/>
  <c r="L40" i="23"/>
  <c r="L36" i="23"/>
  <c r="L31" i="23"/>
  <c r="L26" i="23"/>
  <c r="L21" i="23"/>
  <c r="L2" i="23"/>
  <c r="L9" i="21"/>
  <c r="N9" i="23" l="1"/>
  <c r="N10" i="23"/>
  <c r="N8" i="23"/>
  <c r="N15" i="23"/>
  <c r="N14" i="23"/>
  <c r="N16" i="23"/>
  <c r="N37" i="23"/>
  <c r="AF26" i="23" s="1"/>
  <c r="N41" i="23"/>
  <c r="AG26" i="23" s="1"/>
  <c r="N33" i="23"/>
  <c r="AC26" i="23" s="1"/>
  <c r="N32" i="23"/>
  <c r="N3" i="23"/>
  <c r="AB20" i="23" s="1"/>
  <c r="N4" i="23"/>
  <c r="AB26" i="23" s="1"/>
  <c r="N28" i="23"/>
  <c r="AD26" i="23" s="1"/>
  <c r="N27" i="23"/>
  <c r="N23" i="23"/>
  <c r="AE26" i="23" s="1"/>
  <c r="N22" i="23"/>
  <c r="AH14" i="23" l="1"/>
  <c r="AH20" i="23"/>
  <c r="AD14" i="23"/>
  <c r="AD20" i="23"/>
  <c r="AC14" i="23"/>
  <c r="AC20" i="23"/>
  <c r="AE20" i="23"/>
  <c r="AE14" i="23"/>
  <c r="AH26" i="23"/>
  <c r="AT26" i="23" s="1"/>
  <c r="R19" i="23"/>
  <c r="T22" i="23" s="1"/>
  <c r="X26" i="23" s="1"/>
  <c r="AB28" i="23" s="1"/>
  <c r="AB39" i="23" s="1"/>
  <c r="AT20" i="23" l="1"/>
  <c r="AT14" i="23"/>
  <c r="X27" i="23"/>
  <c r="AD28" i="23"/>
  <c r="AD39" i="23" s="1"/>
  <c r="AH28" i="23"/>
  <c r="AF28" i="23"/>
  <c r="AC28" i="23"/>
  <c r="AC39" i="23" s="1"/>
  <c r="AE28" i="23"/>
  <c r="AE39" i="23" s="1"/>
  <c r="AG28" i="23"/>
  <c r="AG39" i="23" s="1"/>
  <c r="T21" i="23"/>
  <c r="X20" i="23" s="1"/>
  <c r="T20" i="23"/>
  <c r="X14" i="23" s="1"/>
  <c r="AB16" i="23" s="1"/>
  <c r="AB37" i="23" s="1"/>
  <c r="AB49" i="23" l="1"/>
  <c r="AI69" i="23"/>
  <c r="AM69" i="23"/>
  <c r="AQ69" i="23"/>
  <c r="AH69" i="23"/>
  <c r="AE69" i="23"/>
  <c r="AB69" i="23"/>
  <c r="AJ69" i="23"/>
  <c r="AN69" i="23"/>
  <c r="AR69" i="23"/>
  <c r="AF69" i="23"/>
  <c r="AK69" i="23"/>
  <c r="AO69" i="23"/>
  <c r="AC69" i="23"/>
  <c r="AG69" i="23"/>
  <c r="AL69" i="23"/>
  <c r="AP69" i="23"/>
  <c r="AD69" i="23"/>
  <c r="AH39" i="23"/>
  <c r="AI39" i="23"/>
  <c r="AP59" i="23"/>
  <c r="AI59" i="23"/>
  <c r="AQ59" i="23"/>
  <c r="AJ59" i="23"/>
  <c r="AR59" i="23"/>
  <c r="AK59" i="23"/>
  <c r="AH59" i="23"/>
  <c r="AL59" i="23"/>
  <c r="AM59" i="23"/>
  <c r="AN59" i="23"/>
  <c r="AO59" i="23"/>
  <c r="AO49" i="23"/>
  <c r="AQ49" i="23"/>
  <c r="AR49" i="23"/>
  <c r="AH49" i="23"/>
  <c r="AP49" i="23"/>
  <c r="AI49" i="23"/>
  <c r="AJ49" i="23"/>
  <c r="AK49" i="23"/>
  <c r="AL49" i="23"/>
  <c r="AM49" i="23"/>
  <c r="AN49" i="23"/>
  <c r="AC49" i="23"/>
  <c r="AC59" i="23"/>
  <c r="AF49" i="23"/>
  <c r="AF59" i="23"/>
  <c r="AD49" i="23"/>
  <c r="AE49" i="23"/>
  <c r="AD59" i="23"/>
  <c r="AG49" i="23"/>
  <c r="AB59" i="23"/>
  <c r="AE59" i="23"/>
  <c r="AG59" i="23"/>
  <c r="AT28" i="23"/>
  <c r="AF39" i="23"/>
  <c r="AM39" i="23"/>
  <c r="AL39" i="23"/>
  <c r="AQ39" i="23"/>
  <c r="AN39" i="23"/>
  <c r="AR39" i="23"/>
  <c r="AJ39" i="23"/>
  <c r="AO39" i="23"/>
  <c r="AK39" i="23"/>
  <c r="AP39" i="23"/>
  <c r="X15" i="23"/>
  <c r="AC16" i="23"/>
  <c r="AC37" i="23" s="1"/>
  <c r="AG16" i="23"/>
  <c r="AG37" i="23" s="1"/>
  <c r="AD16" i="23"/>
  <c r="AD37" i="23" s="1"/>
  <c r="AE16" i="23"/>
  <c r="AE37" i="23" s="1"/>
  <c r="AF16" i="23"/>
  <c r="AF37" i="23" s="1"/>
  <c r="AH16" i="23"/>
  <c r="X21" i="23"/>
  <c r="AF22" i="23"/>
  <c r="AF38" i="23" s="1"/>
  <c r="AH22" i="23"/>
  <c r="AE22" i="23"/>
  <c r="AE38" i="23" s="1"/>
  <c r="AC22" i="23"/>
  <c r="AC38" i="23" s="1"/>
  <c r="AG22" i="23"/>
  <c r="AG38" i="23" s="1"/>
  <c r="AD22" i="23"/>
  <c r="AD38" i="23" s="1"/>
  <c r="AB22" i="23"/>
  <c r="AB38" i="23" s="1"/>
  <c r="AK68" i="23" l="1"/>
  <c r="AO68" i="23"/>
  <c r="AC68" i="23"/>
  <c r="AG68" i="23"/>
  <c r="AB68" i="23"/>
  <c r="AR68" i="23"/>
  <c r="AL68" i="23"/>
  <c r="AP68" i="23"/>
  <c r="AH68" i="23"/>
  <c r="AD68" i="23"/>
  <c r="AN68" i="23"/>
  <c r="AI68" i="23"/>
  <c r="AM68" i="23"/>
  <c r="AQ68" i="23"/>
  <c r="AE68" i="23"/>
  <c r="AJ68" i="23"/>
  <c r="AF68" i="23"/>
  <c r="AT69" i="23"/>
  <c r="AJ67" i="23"/>
  <c r="AN67" i="23"/>
  <c r="AR67" i="23"/>
  <c r="AC67" i="23"/>
  <c r="AG67" i="23"/>
  <c r="AK67" i="23"/>
  <c r="AO67" i="23"/>
  <c r="AD67" i="23"/>
  <c r="AB67" i="23"/>
  <c r="AL67" i="23"/>
  <c r="AP67" i="23"/>
  <c r="AE67" i="23"/>
  <c r="AB57" i="23"/>
  <c r="AI67" i="23"/>
  <c r="AM67" i="23"/>
  <c r="AQ67" i="23"/>
  <c r="AH67" i="23"/>
  <c r="AF67" i="23"/>
  <c r="AJ58" i="23"/>
  <c r="AR58" i="23"/>
  <c r="AK58" i="23"/>
  <c r="AM58" i="23"/>
  <c r="AN58" i="23"/>
  <c r="AO58" i="23"/>
  <c r="AQ58" i="23"/>
  <c r="AL58" i="23"/>
  <c r="AI58" i="23"/>
  <c r="AP58" i="23"/>
  <c r="AH58" i="23"/>
  <c r="AI48" i="23"/>
  <c r="AQ48" i="23"/>
  <c r="AK48" i="23"/>
  <c r="AJ48" i="23"/>
  <c r="AR48" i="23"/>
  <c r="AL48" i="23"/>
  <c r="AM48" i="23"/>
  <c r="AH48" i="23"/>
  <c r="AN48" i="23"/>
  <c r="AO48" i="23"/>
  <c r="AP48" i="23"/>
  <c r="AK57" i="23"/>
  <c r="AL57" i="23"/>
  <c r="AM57" i="23"/>
  <c r="AN57" i="23"/>
  <c r="AO57" i="23"/>
  <c r="AP57" i="23"/>
  <c r="AI57" i="23"/>
  <c r="AQ57" i="23"/>
  <c r="AH57" i="23"/>
  <c r="AJ57" i="23"/>
  <c r="AR57" i="23"/>
  <c r="AN47" i="23"/>
  <c r="AO47" i="23"/>
  <c r="AL47" i="23"/>
  <c r="AP47" i="23"/>
  <c r="AJ47" i="23"/>
  <c r="AK47" i="23"/>
  <c r="AM47" i="23"/>
  <c r="AI47" i="23"/>
  <c r="AQ47" i="23"/>
  <c r="AR47" i="23"/>
  <c r="AH47" i="23"/>
  <c r="AT59" i="23"/>
  <c r="AC58" i="23"/>
  <c r="AG58" i="23"/>
  <c r="AB58" i="23"/>
  <c r="AC48" i="23"/>
  <c r="AG48" i="23"/>
  <c r="AD58" i="23"/>
  <c r="AD48" i="23"/>
  <c r="AE58" i="23"/>
  <c r="AE48" i="23"/>
  <c r="AF58" i="23"/>
  <c r="AF48" i="23"/>
  <c r="AB48" i="23"/>
  <c r="AF57" i="23"/>
  <c r="AD47" i="23"/>
  <c r="AB47" i="23"/>
  <c r="AD57" i="23"/>
  <c r="AF47" i="23"/>
  <c r="AG47" i="23"/>
  <c r="AC57" i="23"/>
  <c r="AG57" i="23"/>
  <c r="AE47" i="23"/>
  <c r="AE57" i="23"/>
  <c r="AC47" i="23"/>
  <c r="AT49" i="23"/>
  <c r="AT39" i="23"/>
  <c r="AT16" i="23"/>
  <c r="AK37" i="23"/>
  <c r="AO37" i="23"/>
  <c r="AH37" i="23"/>
  <c r="AM37" i="23"/>
  <c r="AN37" i="23"/>
  <c r="AL37" i="23"/>
  <c r="AP37" i="23"/>
  <c r="AI37" i="23"/>
  <c r="AQ37" i="23"/>
  <c r="AJ37" i="23"/>
  <c r="AR37" i="23"/>
  <c r="AT22" i="23"/>
  <c r="AJ38" i="23"/>
  <c r="AN38" i="23"/>
  <c r="AR38" i="23"/>
  <c r="AP38" i="23"/>
  <c r="AM38" i="23"/>
  <c r="AK38" i="23"/>
  <c r="AO38" i="23"/>
  <c r="AH38" i="23"/>
  <c r="AL38" i="23"/>
  <c r="AI38" i="23"/>
  <c r="AQ38" i="23"/>
  <c r="AT68" i="23" l="1"/>
  <c r="AT67" i="23"/>
  <c r="AT48" i="23"/>
  <c r="AT57" i="23"/>
  <c r="AT58" i="23"/>
  <c r="AT47" i="23"/>
  <c r="AT37" i="23"/>
  <c r="AT38" i="23"/>
</calcChain>
</file>

<file path=xl/sharedStrings.xml><?xml version="1.0" encoding="utf-8"?>
<sst xmlns="http://schemas.openxmlformats.org/spreadsheetml/2006/main" count="1625" uniqueCount="314">
  <si>
    <t>Kompozitní obaly</t>
  </si>
  <si>
    <t>Papír a lepenka</t>
  </si>
  <si>
    <t>Sklo</t>
  </si>
  <si>
    <t>Plasty</t>
  </si>
  <si>
    <t>Kovy</t>
  </si>
  <si>
    <t>Biologicky rozložitelný odpad</t>
  </si>
  <si>
    <t>Směsný komunální odpad</t>
  </si>
  <si>
    <t>Objemný odpad</t>
  </si>
  <si>
    <t>Celkový součet</t>
  </si>
  <si>
    <t>ORP</t>
  </si>
  <si>
    <t>číslo orp</t>
  </si>
  <si>
    <t>Papír</t>
  </si>
  <si>
    <t>Plast</t>
  </si>
  <si>
    <t>xBIO</t>
  </si>
  <si>
    <t>xELE</t>
  </si>
  <si>
    <t>xKOVY</t>
  </si>
  <si>
    <t>xMINER</t>
  </si>
  <si>
    <t>xNEBEZ</t>
  </si>
  <si>
    <t>xSKLO</t>
  </si>
  <si>
    <t>xSPAL</t>
  </si>
  <si>
    <t>xTEXTIL</t>
  </si>
  <si>
    <t>x40MM</t>
  </si>
  <si>
    <t>Dotřídění papíru</t>
  </si>
  <si>
    <t>ZEVO</t>
  </si>
  <si>
    <t>MBÚ</t>
  </si>
  <si>
    <t>Kompostárna</t>
  </si>
  <si>
    <t>Třídící linka</t>
  </si>
  <si>
    <t>KO [t]</t>
  </si>
  <si>
    <t>Dotřídění plastů</t>
  </si>
  <si>
    <t>SKO</t>
  </si>
  <si>
    <t>Výstupy</t>
  </si>
  <si>
    <t>Odstranění</t>
  </si>
  <si>
    <t>Energetické využití</t>
  </si>
  <si>
    <t>Materiálové využití</t>
  </si>
  <si>
    <t>Dočasný sklad skla</t>
  </si>
  <si>
    <t>Dočasný sklad kovů</t>
  </si>
  <si>
    <t>[%]</t>
  </si>
  <si>
    <t>[t]</t>
  </si>
  <si>
    <t>Vstup [t]</t>
  </si>
  <si>
    <t>Objemný [t]</t>
  </si>
  <si>
    <t>Odstranění [t]</t>
  </si>
  <si>
    <t>Materiálové využití [t]</t>
  </si>
  <si>
    <t>Energetické využití [t]</t>
  </si>
  <si>
    <t>ČR</t>
  </si>
  <si>
    <t>Kraj</t>
  </si>
  <si>
    <t xml:space="preserve"> </t>
  </si>
  <si>
    <t>%</t>
  </si>
  <si>
    <t>Kompostárna jako podíl KO bez OO</t>
  </si>
  <si>
    <t>MBÚ jako podíl KO bez OO</t>
  </si>
  <si>
    <t>Třídící linka jako podíl KO bez OO</t>
  </si>
  <si>
    <t>Kompozitní obaly jako podíl KO bez OO</t>
  </si>
  <si>
    <t>Dotřídění plastů jako podíl KO bez OO</t>
  </si>
  <si>
    <t>Dotřídění papíru jako podíl KO bez OO</t>
  </si>
  <si>
    <t>Dočasný sklad skla jako podíl KO bez OO</t>
  </si>
  <si>
    <t>Dočasný sklad kovů jako podíl KO bez OO</t>
  </si>
  <si>
    <t>SKO jako podíl KO bez OO</t>
  </si>
  <si>
    <t>ZEVO jako podíl KO bez OO</t>
  </si>
  <si>
    <t>Bez úpravy</t>
  </si>
  <si>
    <t>Současný stav</t>
  </si>
  <si>
    <t>Třidící linka</t>
  </si>
  <si>
    <t>Třidicí linka</t>
  </si>
  <si>
    <t>Materialové využití</t>
  </si>
  <si>
    <t>Složení SKO</t>
  </si>
  <si>
    <t>MJ/t</t>
  </si>
  <si>
    <t>BRKO</t>
  </si>
  <si>
    <t>K. obal.</t>
  </si>
  <si>
    <t>-</t>
  </si>
  <si>
    <t>Odstranění - složení výstupu</t>
  </si>
  <si>
    <t>Eneregetické využití - složení výstupu</t>
  </si>
  <si>
    <t>Materiálové využití - složení výstupu</t>
  </si>
  <si>
    <t>Výpočet výhřevnosti - pro ORP</t>
  </si>
  <si>
    <t>Popeloviny (% hm)</t>
  </si>
  <si>
    <t>Výpočet popelovin - ORP</t>
  </si>
  <si>
    <t>Výhřevnost</t>
  </si>
  <si>
    <t>Vlhkost (% hm)</t>
  </si>
  <si>
    <t>Výpočet vlhkosti - pro ORP</t>
  </si>
  <si>
    <t>Popeloviny</t>
  </si>
  <si>
    <t>Vlhkost</t>
  </si>
  <si>
    <t>Energetické využití [MJ/t]</t>
  </si>
  <si>
    <t>Odstranění [MJ/t]</t>
  </si>
  <si>
    <t>Materiálové využití [MJ/t]</t>
  </si>
  <si>
    <t>t</t>
  </si>
  <si>
    <t>přerozdělení pro výpočet potenciálního scénáře pro rok 2024</t>
  </si>
  <si>
    <t>+</t>
  </si>
  <si>
    <t>x</t>
  </si>
  <si>
    <t>=</t>
  </si>
  <si>
    <t>SKO po vylepšené separaci</t>
  </si>
  <si>
    <t>složky SKO bez upravy zvýšené míry separace</t>
  </si>
  <si>
    <t>koeficient upravující míru separování</t>
  </si>
  <si>
    <t>% KO</t>
  </si>
  <si>
    <t>% výstupu</t>
  </si>
  <si>
    <t>Potenciální rok 2024</t>
  </si>
  <si>
    <t>Chlór</t>
  </si>
  <si>
    <t>Množství chlóru (% hm)</t>
  </si>
  <si>
    <t>ORP 1</t>
  </si>
  <si>
    <t>ORP 2</t>
  </si>
  <si>
    <t>ORP 3</t>
  </si>
  <si>
    <t>ORP 4</t>
  </si>
  <si>
    <t>ORP 5</t>
  </si>
  <si>
    <t>ORP 6</t>
  </si>
  <si>
    <t>ORP 7</t>
  </si>
  <si>
    <t>ORP 8</t>
  </si>
  <si>
    <t>ORP 9</t>
  </si>
  <si>
    <t>ORP 10</t>
  </si>
  <si>
    <t>ORP 11</t>
  </si>
  <si>
    <t>ORP 12</t>
  </si>
  <si>
    <t>ORP 13</t>
  </si>
  <si>
    <t>ORP 14</t>
  </si>
  <si>
    <t>ORP 15</t>
  </si>
  <si>
    <t>ORP 16</t>
  </si>
  <si>
    <t>ORP 17</t>
  </si>
  <si>
    <t>ORP 18</t>
  </si>
  <si>
    <t>ORP 19</t>
  </si>
  <si>
    <t>ORP 20</t>
  </si>
  <si>
    <t>ORP 21</t>
  </si>
  <si>
    <t>ORP 22</t>
  </si>
  <si>
    <t>ORP 23</t>
  </si>
  <si>
    <t>ORP 24</t>
  </si>
  <si>
    <t>ORP 25</t>
  </si>
  <si>
    <t>ORP 26</t>
  </si>
  <si>
    <t>ORP 27</t>
  </si>
  <si>
    <t>ORP 28</t>
  </si>
  <si>
    <t>ORP 29</t>
  </si>
  <si>
    <t>ORP 30</t>
  </si>
  <si>
    <t>ORP 31</t>
  </si>
  <si>
    <t>ORP 32</t>
  </si>
  <si>
    <t>ORP 33</t>
  </si>
  <si>
    <t>ORP 34</t>
  </si>
  <si>
    <t>ORP 35</t>
  </si>
  <si>
    <t>ORP 36</t>
  </si>
  <si>
    <t>ORP 37</t>
  </si>
  <si>
    <t>ORP 38</t>
  </si>
  <si>
    <t>ORP 39</t>
  </si>
  <si>
    <t>ORP 40</t>
  </si>
  <si>
    <t>ORP 41</t>
  </si>
  <si>
    <t>ORP 42</t>
  </si>
  <si>
    <t>ORP 43</t>
  </si>
  <si>
    <t>ORP 44</t>
  </si>
  <si>
    <t>ORP 45</t>
  </si>
  <si>
    <t>ORP 46</t>
  </si>
  <si>
    <t>ORP 47</t>
  </si>
  <si>
    <t>ORP 48</t>
  </si>
  <si>
    <t>ORP 49</t>
  </si>
  <si>
    <t>ORP 50</t>
  </si>
  <si>
    <t>ORP 51</t>
  </si>
  <si>
    <t>ORP 52</t>
  </si>
  <si>
    <t>ORP 53</t>
  </si>
  <si>
    <t>ORP 54</t>
  </si>
  <si>
    <t>ORP 55</t>
  </si>
  <si>
    <t>ORP 56</t>
  </si>
  <si>
    <t>ORP 57</t>
  </si>
  <si>
    <t>ORP 58</t>
  </si>
  <si>
    <t>ORP 59</t>
  </si>
  <si>
    <t>ORP 60</t>
  </si>
  <si>
    <t>ORP 61</t>
  </si>
  <si>
    <t>ORP 62</t>
  </si>
  <si>
    <t>ORP 63</t>
  </si>
  <si>
    <t>ORP 64</t>
  </si>
  <si>
    <t>ORP 65</t>
  </si>
  <si>
    <t>ORP 66</t>
  </si>
  <si>
    <t>ORP 67</t>
  </si>
  <si>
    <t>ORP 68</t>
  </si>
  <si>
    <t>ORP 69</t>
  </si>
  <si>
    <t>ORP 70</t>
  </si>
  <si>
    <t>ORP 71</t>
  </si>
  <si>
    <t>ORP 72</t>
  </si>
  <si>
    <t>ORP 73</t>
  </si>
  <si>
    <t>ORP 74</t>
  </si>
  <si>
    <t>ORP 75</t>
  </si>
  <si>
    <t>ORP 76</t>
  </si>
  <si>
    <t>ORP 77</t>
  </si>
  <si>
    <t>ORP 78</t>
  </si>
  <si>
    <t>ORP 79</t>
  </si>
  <si>
    <t>ORP 80</t>
  </si>
  <si>
    <t>ORP 81</t>
  </si>
  <si>
    <t>ORP 82</t>
  </si>
  <si>
    <t>ORP 83</t>
  </si>
  <si>
    <t>ORP 84</t>
  </si>
  <si>
    <t>ORP 85</t>
  </si>
  <si>
    <t>ORP 86</t>
  </si>
  <si>
    <t>ORP 87</t>
  </si>
  <si>
    <t>ORP 88</t>
  </si>
  <si>
    <t>ORP 89</t>
  </si>
  <si>
    <t>ORP 90</t>
  </si>
  <si>
    <t>ORP 91</t>
  </si>
  <si>
    <t>ORP 92</t>
  </si>
  <si>
    <t>ORP 93</t>
  </si>
  <si>
    <t>ORP 94</t>
  </si>
  <si>
    <t>ORP 95</t>
  </si>
  <si>
    <t>ORP 96</t>
  </si>
  <si>
    <t>ORP 97</t>
  </si>
  <si>
    <t>ORP 98</t>
  </si>
  <si>
    <t>ORP 99</t>
  </si>
  <si>
    <t>ORP 100</t>
  </si>
  <si>
    <t>ORP 101</t>
  </si>
  <si>
    <t>ORP 102</t>
  </si>
  <si>
    <t>ORP 103</t>
  </si>
  <si>
    <t>ORP 104</t>
  </si>
  <si>
    <t>ORP 105</t>
  </si>
  <si>
    <t>ORP 106</t>
  </si>
  <si>
    <t>ORP 107</t>
  </si>
  <si>
    <t>ORP 108</t>
  </si>
  <si>
    <t>ORP 109</t>
  </si>
  <si>
    <t>ORP 110</t>
  </si>
  <si>
    <t>ORP 111</t>
  </si>
  <si>
    <t>ORP 112</t>
  </si>
  <si>
    <t>ORP 113</t>
  </si>
  <si>
    <t>ORP 114</t>
  </si>
  <si>
    <t>ORP 115</t>
  </si>
  <si>
    <t>ORP 116</t>
  </si>
  <si>
    <t>ORP 117</t>
  </si>
  <si>
    <t>ORP 118</t>
  </si>
  <si>
    <t>ORP 119</t>
  </si>
  <si>
    <t>ORP 120</t>
  </si>
  <si>
    <t>ORP 121</t>
  </si>
  <si>
    <t>ORP 122</t>
  </si>
  <si>
    <t>ORP 123</t>
  </si>
  <si>
    <t>ORP 124</t>
  </si>
  <si>
    <t>ORP 125</t>
  </si>
  <si>
    <t>ORP 126</t>
  </si>
  <si>
    <t>ORP 127</t>
  </si>
  <si>
    <t>ORP 128</t>
  </si>
  <si>
    <t>ORP 129</t>
  </si>
  <si>
    <t>ORP 130</t>
  </si>
  <si>
    <t>ORP 131</t>
  </si>
  <si>
    <t>ORP 132</t>
  </si>
  <si>
    <t>ORP 133</t>
  </si>
  <si>
    <t>ORP 134</t>
  </si>
  <si>
    <t>ORP 135</t>
  </si>
  <si>
    <t>ORP 136</t>
  </si>
  <si>
    <t>ORP 137</t>
  </si>
  <si>
    <t>ORP 138</t>
  </si>
  <si>
    <t>ORP 139</t>
  </si>
  <si>
    <t>ORP 140</t>
  </si>
  <si>
    <t>ORP 141</t>
  </si>
  <si>
    <t>ORP 142</t>
  </si>
  <si>
    <t>ORP 143</t>
  </si>
  <si>
    <t>ORP 144</t>
  </si>
  <si>
    <t>ORP 145</t>
  </si>
  <si>
    <t>ORP 146</t>
  </si>
  <si>
    <t>ORP 147</t>
  </si>
  <si>
    <t>ORP 148</t>
  </si>
  <si>
    <t>ORP 149</t>
  </si>
  <si>
    <t>ORP 150</t>
  </si>
  <si>
    <t>ORP 151</t>
  </si>
  <si>
    <t>ORP 152</t>
  </si>
  <si>
    <t>ORP 153</t>
  </si>
  <si>
    <t>ORP 154</t>
  </si>
  <si>
    <t>ORP 155</t>
  </si>
  <si>
    <t>ORP 156</t>
  </si>
  <si>
    <t>ORP 157</t>
  </si>
  <si>
    <t>ORP 158</t>
  </si>
  <si>
    <t>ORP 159</t>
  </si>
  <si>
    <t>ORP 160</t>
  </si>
  <si>
    <t>ORP 161</t>
  </si>
  <si>
    <t>ORP 162</t>
  </si>
  <si>
    <t>ORP 163</t>
  </si>
  <si>
    <t>ORP 164</t>
  </si>
  <si>
    <t>ORP 165</t>
  </si>
  <si>
    <t>ORP 166</t>
  </si>
  <si>
    <t>ORP 167</t>
  </si>
  <si>
    <t>ORP 168</t>
  </si>
  <si>
    <t>ORP 169</t>
  </si>
  <si>
    <t>ORP 170</t>
  </si>
  <si>
    <t>ORP 171</t>
  </si>
  <si>
    <t>ORP 172</t>
  </si>
  <si>
    <t>ORP 173</t>
  </si>
  <si>
    <t>ORP 174</t>
  </si>
  <si>
    <t>ORP 175</t>
  </si>
  <si>
    <t>ORP 176</t>
  </si>
  <si>
    <t>ORP 177</t>
  </si>
  <si>
    <t>ORP 178</t>
  </si>
  <si>
    <t>ORP 179</t>
  </si>
  <si>
    <t>ORP 180</t>
  </si>
  <si>
    <t>ORP 181</t>
  </si>
  <si>
    <t>ORP 182</t>
  </si>
  <si>
    <t>ORP 183</t>
  </si>
  <si>
    <t>ORP 184</t>
  </si>
  <si>
    <t>ORP 185</t>
  </si>
  <si>
    <t>ORP 186</t>
  </si>
  <si>
    <t>ORP 187</t>
  </si>
  <si>
    <t>ORP 188</t>
  </si>
  <si>
    <t>ORP 189</t>
  </si>
  <si>
    <t>ORP 190</t>
  </si>
  <si>
    <t>ORP 191</t>
  </si>
  <si>
    <t>ORP 192</t>
  </si>
  <si>
    <t>ORP 193</t>
  </si>
  <si>
    <t>ORP 194</t>
  </si>
  <si>
    <t>ORP 195</t>
  </si>
  <si>
    <t>ORP 196</t>
  </si>
  <si>
    <t>ORP 197</t>
  </si>
  <si>
    <t>ORP 198</t>
  </si>
  <si>
    <t>ORP 199</t>
  </si>
  <si>
    <t>ORP 200</t>
  </si>
  <si>
    <t>ORP 201</t>
  </si>
  <si>
    <t>ORP 202</t>
  </si>
  <si>
    <t>ORP 203</t>
  </si>
  <si>
    <t>ORP 204</t>
  </si>
  <si>
    <t>ORP 205</t>
  </si>
  <si>
    <t>ORP 206</t>
  </si>
  <si>
    <t>kraj 1</t>
  </si>
  <si>
    <t>kraj 2</t>
  </si>
  <si>
    <t>kraj 3</t>
  </si>
  <si>
    <t>kraj 4</t>
  </si>
  <si>
    <t>kraj 5</t>
  </si>
  <si>
    <t>kraj 6</t>
  </si>
  <si>
    <t>kraj 7</t>
  </si>
  <si>
    <t>kraj 8</t>
  </si>
  <si>
    <t>kraj 9</t>
  </si>
  <si>
    <t>kraj 10</t>
  </si>
  <si>
    <t>kraj 11</t>
  </si>
  <si>
    <t>kraj 12</t>
  </si>
  <si>
    <t>kraj 13</t>
  </si>
  <si>
    <t>kraj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</si>
</sst>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0" borderId="9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3" fontId="0" fillId="0" borderId="0" xfId="0" applyNumberFormat="1" applyFill="1"/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0" fontId="0" fillId="0" borderId="0" xfId="0" applyNumberFormat="1"/>
    <xf numFmtId="0" fontId="1" fillId="0" borderId="0" xfId="0" applyFont="1"/>
    <xf numFmtId="0" fontId="1" fillId="0" borderId="0" xfId="0" applyNumberFormat="1" applyFont="1"/>
    <xf numFmtId="3" fontId="0" fillId="0" borderId="0" xfId="0" applyNumberFormat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9" fontId="0" fillId="2" borderId="0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9" fontId="0" fillId="3" borderId="0" xfId="0" applyNumberFormat="1" applyFill="1" applyBorder="1"/>
    <xf numFmtId="0" fontId="0" fillId="0" borderId="0" xfId="0" applyFill="1" applyBorder="1"/>
    <xf numFmtId="9" fontId="0" fillId="5" borderId="0" xfId="0" applyNumberForma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9" fontId="0" fillId="4" borderId="15" xfId="0" applyNumberFormat="1" applyFill="1" applyBorder="1"/>
    <xf numFmtId="0" fontId="0" fillId="0" borderId="12" xfId="0" applyFill="1" applyBorder="1"/>
    <xf numFmtId="0" fontId="0" fillId="0" borderId="0" xfId="0" applyFill="1"/>
    <xf numFmtId="0" fontId="0" fillId="0" borderId="13" xfId="0" applyFill="1" applyBorder="1"/>
    <xf numFmtId="0" fontId="0" fillId="0" borderId="11" xfId="0" applyFill="1" applyBorder="1"/>
    <xf numFmtId="9" fontId="0" fillId="0" borderId="7" xfId="0" applyNumberFormat="1" applyBorder="1"/>
    <xf numFmtId="2" fontId="0" fillId="4" borderId="5" xfId="0" applyNumberFormat="1" applyFill="1" applyBorder="1"/>
    <xf numFmtId="2" fontId="0" fillId="2" borderId="5" xfId="0" applyNumberFormat="1" applyFill="1" applyBorder="1"/>
    <xf numFmtId="2" fontId="0" fillId="3" borderId="5" xfId="0" applyNumberFormat="1" applyFill="1" applyBorder="1"/>
    <xf numFmtId="2" fontId="0" fillId="5" borderId="5" xfId="0" applyNumberFormat="1" applyFill="1" applyBorder="1"/>
    <xf numFmtId="2" fontId="0" fillId="3" borderId="0" xfId="0" applyNumberFormat="1" applyFill="1" applyBorder="1"/>
    <xf numFmtId="2" fontId="0" fillId="2" borderId="0" xfId="0" applyNumberFormat="1" applyFill="1" applyBorder="1"/>
    <xf numFmtId="2" fontId="0" fillId="4" borderId="0" xfId="0" applyNumberFormat="1" applyFill="1" applyBorder="1"/>
    <xf numFmtId="2" fontId="0" fillId="3" borderId="12" xfId="0" applyNumberFormat="1" applyFill="1" applyBorder="1"/>
    <xf numFmtId="2" fontId="0" fillId="4" borderId="12" xfId="0" applyNumberFormat="1" applyFill="1" applyBorder="1"/>
    <xf numFmtId="2" fontId="0" fillId="2" borderId="12" xfId="0" applyNumberFormat="1" applyFill="1" applyBorder="1"/>
    <xf numFmtId="2" fontId="0" fillId="0" borderId="4" xfId="0" applyNumberFormat="1" applyBorder="1"/>
    <xf numFmtId="2" fontId="0" fillId="0" borderId="4" xfId="0" applyNumberFormat="1" applyFill="1" applyBorder="1"/>
    <xf numFmtId="2" fontId="0" fillId="6" borderId="0" xfId="0" applyNumberFormat="1" applyFill="1"/>
    <xf numFmtId="2" fontId="0" fillId="0" borderId="0" xfId="0" applyNumberForma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/>
    <xf numFmtId="9" fontId="0" fillId="0" borderId="7" xfId="0" applyNumberFormat="1" applyFill="1" applyBorder="1"/>
    <xf numFmtId="0" fontId="0" fillId="4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9" fontId="0" fillId="2" borderId="15" xfId="0" applyNumberFormat="1" applyFill="1" applyBorder="1"/>
    <xf numFmtId="3" fontId="1" fillId="0" borderId="0" xfId="0" applyNumberFormat="1" applyFont="1" applyFill="1" applyBorder="1"/>
    <xf numFmtId="0" fontId="0" fillId="0" borderId="14" xfId="0" applyBorder="1"/>
    <xf numFmtId="1" fontId="0" fillId="0" borderId="14" xfId="0" applyNumberFormat="1" applyFill="1" applyBorder="1" applyAlignment="1"/>
    <xf numFmtId="0" fontId="0" fillId="0" borderId="14" xfId="0" applyFill="1" applyBorder="1" applyAlignment="1"/>
    <xf numFmtId="0" fontId="0" fillId="0" borderId="14" xfId="0" applyFill="1" applyBorder="1"/>
    <xf numFmtId="0" fontId="0" fillId="0" borderId="14" xfId="0" applyBorder="1" applyAlignment="1">
      <alignment horizontal="center"/>
    </xf>
    <xf numFmtId="2" fontId="0" fillId="0" borderId="14" xfId="0" applyNumberFormat="1" applyBorder="1"/>
    <xf numFmtId="2" fontId="0" fillId="0" borderId="5" xfId="0" applyNumberFormat="1" applyBorder="1"/>
    <xf numFmtId="0" fontId="1" fillId="0" borderId="0" xfId="0" applyFont="1" applyFill="1"/>
    <xf numFmtId="165" fontId="0" fillId="0" borderId="0" xfId="0" applyNumberFormat="1" applyBorder="1"/>
    <xf numFmtId="165" fontId="0" fillId="0" borderId="14" xfId="0" applyNumberFormat="1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Fill="1" applyBorder="1" applyAlignment="1">
      <alignment horizontal="center" vertical="center" textRotation="180"/>
    </xf>
    <xf numFmtId="9" fontId="0" fillId="0" borderId="0" xfId="2" applyFont="1"/>
    <xf numFmtId="0" fontId="0" fillId="0" borderId="0" xfId="0" applyBorder="1" applyAlignment="1"/>
    <xf numFmtId="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4" xfId="0" applyBorder="1" applyAlignment="1">
      <alignment horizontal="center"/>
    </xf>
    <xf numFmtId="164" fontId="0" fillId="0" borderId="14" xfId="0" applyNumberFormat="1" applyBorder="1"/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ální" xfId="0" builtinId="0"/>
    <cellStyle name="Normální 3" xfId="1" xr:uid="{00000000-0005-0000-0000-000001000000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0</xdr:rowOff>
    </xdr:from>
    <xdr:to>
      <xdr:col>4</xdr:col>
      <xdr:colOff>523875</xdr:colOff>
      <xdr:row>27</xdr:row>
      <xdr:rowOff>47625</xdr:rowOff>
    </xdr:to>
    <xdr:sp macro="[0]!TextovéPole11_Kliknutí" textlink="">
      <xdr:nvSpPr>
        <xdr:cNvPr id="12" name="TextovéPole 11">
          <a:extLst>
            <a:ext uri="{FF2B5EF4-FFF2-40B4-BE49-F238E27FC236}">
              <a16:creationId xmlns:a16="http://schemas.microsoft.com/office/drawing/2014/main" id="{C5B30C7B-7D23-4448-A5E5-4BEA369AC000}"/>
            </a:ext>
          </a:extLst>
        </xdr:cNvPr>
        <xdr:cNvSpPr txBox="1"/>
      </xdr:nvSpPr>
      <xdr:spPr>
        <a:xfrm>
          <a:off x="2543175" y="4191000"/>
          <a:ext cx="13716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800"/>
            <a:t>Kraje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523875</xdr:colOff>
      <xdr:row>27</xdr:row>
      <xdr:rowOff>47625</xdr:rowOff>
    </xdr:to>
    <xdr:sp macro="[0]!TextovéPole12_Kliknutí" textlink="">
      <xdr:nvSpPr>
        <xdr:cNvPr id="13" name="TextovéPole 12">
          <a:extLst>
            <a:ext uri="{FF2B5EF4-FFF2-40B4-BE49-F238E27FC236}">
              <a16:creationId xmlns:a16="http://schemas.microsoft.com/office/drawing/2014/main" id="{E9A84284-1DD6-4AC8-B814-E6B91508E1B5}"/>
            </a:ext>
          </a:extLst>
        </xdr:cNvPr>
        <xdr:cNvSpPr txBox="1"/>
      </xdr:nvSpPr>
      <xdr:spPr>
        <a:xfrm>
          <a:off x="4238625" y="4191000"/>
          <a:ext cx="13716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800"/>
            <a:t>ČR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523875</xdr:colOff>
      <xdr:row>27</xdr:row>
      <xdr:rowOff>47625</xdr:rowOff>
    </xdr:to>
    <xdr:sp macro="[0]!TextovéPole13_Kliknutí" textlink="">
      <xdr:nvSpPr>
        <xdr:cNvPr id="14" name="TextovéPole 13">
          <a:extLst>
            <a:ext uri="{FF2B5EF4-FFF2-40B4-BE49-F238E27FC236}">
              <a16:creationId xmlns:a16="http://schemas.microsoft.com/office/drawing/2014/main" id="{3536D5A2-CA53-44CB-8E69-FC8630AAF472}"/>
            </a:ext>
          </a:extLst>
        </xdr:cNvPr>
        <xdr:cNvSpPr txBox="1"/>
      </xdr:nvSpPr>
      <xdr:spPr>
        <a:xfrm>
          <a:off x="781050" y="4191000"/>
          <a:ext cx="13049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800"/>
            <a:t>ORP současný stav</a:t>
          </a:r>
        </a:p>
      </xdr:txBody>
    </xdr:sp>
    <xdr:clientData/>
  </xdr:twoCellAnchor>
  <xdr:twoCellAnchor>
    <xdr:from>
      <xdr:col>8</xdr:col>
      <xdr:colOff>66675</xdr:colOff>
      <xdr:row>18</xdr:row>
      <xdr:rowOff>85725</xdr:rowOff>
    </xdr:from>
    <xdr:to>
      <xdr:col>16</xdr:col>
      <xdr:colOff>628650</xdr:colOff>
      <xdr:row>18</xdr:row>
      <xdr:rowOff>85725</xdr:rowOff>
    </xdr:to>
    <xdr:cxnSp macro="">
      <xdr:nvCxnSpPr>
        <xdr:cNvPr id="16" name="Přímá spojnice se šipkou 15">
          <a:extLst>
            <a:ext uri="{FF2B5EF4-FFF2-40B4-BE49-F238E27FC236}">
              <a16:creationId xmlns:a16="http://schemas.microsoft.com/office/drawing/2014/main" id="{0F23CD12-2162-41D6-9EDC-E91A9602FA28}"/>
            </a:ext>
          </a:extLst>
        </xdr:cNvPr>
        <xdr:cNvCxnSpPr/>
      </xdr:nvCxnSpPr>
      <xdr:spPr>
        <a:xfrm>
          <a:off x="5534025" y="3514725"/>
          <a:ext cx="66294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13</xdr:row>
      <xdr:rowOff>91109</xdr:rowOff>
    </xdr:from>
    <xdr:to>
      <xdr:col>22</xdr:col>
      <xdr:colOff>637760</xdr:colOff>
      <xdr:row>17</xdr:row>
      <xdr:rowOff>133350</xdr:rowOff>
    </xdr:to>
    <xdr:cxnSp macro="">
      <xdr:nvCxnSpPr>
        <xdr:cNvPr id="24" name="Spojnice: pravoúhlá 23">
          <a:extLst>
            <a:ext uri="{FF2B5EF4-FFF2-40B4-BE49-F238E27FC236}">
              <a16:creationId xmlns:a16="http://schemas.microsoft.com/office/drawing/2014/main" id="{C680B6FF-2CD4-400F-9A46-3718A315C38F}"/>
            </a:ext>
          </a:extLst>
        </xdr:cNvPr>
        <xdr:cNvCxnSpPr/>
      </xdr:nvCxnSpPr>
      <xdr:spPr>
        <a:xfrm flipV="1">
          <a:off x="5983357" y="2567609"/>
          <a:ext cx="10051773" cy="804241"/>
        </a:xfrm>
        <a:prstGeom prst="bentConnector3">
          <a:avLst>
            <a:gd name="adj1" fmla="val 53543"/>
          </a:avLst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75143</xdr:colOff>
      <xdr:row>15</xdr:row>
      <xdr:rowOff>128965</xdr:rowOff>
    </xdr:from>
    <xdr:to>
      <xdr:col>9</xdr:col>
      <xdr:colOff>455545</xdr:colOff>
      <xdr:row>17</xdr:row>
      <xdr:rowOff>132522</xdr:rowOff>
    </xdr:to>
    <xdr:cxnSp macro="">
      <xdr:nvCxnSpPr>
        <xdr:cNvPr id="32" name="Spojnice: pravoúhlá 31">
          <a:extLst>
            <a:ext uri="{FF2B5EF4-FFF2-40B4-BE49-F238E27FC236}">
              <a16:creationId xmlns:a16="http://schemas.microsoft.com/office/drawing/2014/main" id="{D5B1A436-511B-451A-B8E6-98EF30DD1C9E}"/>
            </a:ext>
          </a:extLst>
        </xdr:cNvPr>
        <xdr:cNvCxnSpPr/>
      </xdr:nvCxnSpPr>
      <xdr:spPr>
        <a:xfrm rot="10800000">
          <a:off x="5707317" y="3019595"/>
          <a:ext cx="1158967" cy="401123"/>
        </a:xfrm>
        <a:prstGeom prst="bentConnector3">
          <a:avLst>
            <a:gd name="adj1" fmla="val 66437"/>
          </a:avLst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6</xdr:row>
      <xdr:rowOff>76200</xdr:rowOff>
    </xdr:from>
    <xdr:to>
      <xdr:col>10</xdr:col>
      <xdr:colOff>657225</xdr:colOff>
      <xdr:row>16</xdr:row>
      <xdr:rowOff>114300</xdr:rowOff>
    </xdr:to>
    <xdr:cxnSp macro="">
      <xdr:nvCxnSpPr>
        <xdr:cNvPr id="38" name="Spojnice: pravoúhlá 37">
          <a:extLst>
            <a:ext uri="{FF2B5EF4-FFF2-40B4-BE49-F238E27FC236}">
              <a16:creationId xmlns:a16="http://schemas.microsoft.com/office/drawing/2014/main" id="{884BA71D-C3D3-4F7E-92F1-382C416E33E9}"/>
            </a:ext>
          </a:extLst>
        </xdr:cNvPr>
        <xdr:cNvCxnSpPr/>
      </xdr:nvCxnSpPr>
      <xdr:spPr>
        <a:xfrm flipV="1">
          <a:off x="5524500" y="1219200"/>
          <a:ext cx="2162175" cy="1943100"/>
        </a:xfrm>
        <a:prstGeom prst="bentConnector3">
          <a:avLst>
            <a:gd name="adj1" fmla="val 28414"/>
          </a:avLst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12</xdr:row>
      <xdr:rowOff>95250</xdr:rowOff>
    </xdr:from>
    <xdr:to>
      <xdr:col>10</xdr:col>
      <xdr:colOff>523875</xdr:colOff>
      <xdr:row>17</xdr:row>
      <xdr:rowOff>76200</xdr:rowOff>
    </xdr:to>
    <xdr:cxnSp macro="">
      <xdr:nvCxnSpPr>
        <xdr:cNvPr id="44" name="Spojnice: pravoúhlá 43">
          <a:extLst>
            <a:ext uri="{FF2B5EF4-FFF2-40B4-BE49-F238E27FC236}">
              <a16:creationId xmlns:a16="http://schemas.microsoft.com/office/drawing/2014/main" id="{C82D28F3-89C5-45F2-B809-74560EE902C3}"/>
            </a:ext>
          </a:extLst>
        </xdr:cNvPr>
        <xdr:cNvCxnSpPr/>
      </xdr:nvCxnSpPr>
      <xdr:spPr>
        <a:xfrm flipV="1">
          <a:off x="5543550" y="2381250"/>
          <a:ext cx="2009775" cy="933450"/>
        </a:xfrm>
        <a:prstGeom prst="bentConnector3">
          <a:avLst/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148683</xdr:colOff>
      <xdr:row>1</xdr:row>
      <xdr:rowOff>114303</xdr:rowOff>
    </xdr:from>
    <xdr:to>
      <xdr:col>8</xdr:col>
      <xdr:colOff>466725</xdr:colOff>
      <xdr:row>14</xdr:row>
      <xdr:rowOff>92927</xdr:rowOff>
    </xdr:to>
    <xdr:cxnSp macro="">
      <xdr:nvCxnSpPr>
        <xdr:cNvPr id="3" name="Spojnice: pravoúhlá 2">
          <a:extLst>
            <a:ext uri="{FF2B5EF4-FFF2-40B4-BE49-F238E27FC236}">
              <a16:creationId xmlns:a16="http://schemas.microsoft.com/office/drawing/2014/main" id="{A271429E-6950-4AEE-AA9E-398875895F3A}"/>
            </a:ext>
          </a:extLst>
        </xdr:cNvPr>
        <xdr:cNvCxnSpPr/>
      </xdr:nvCxnSpPr>
      <xdr:spPr>
        <a:xfrm flipV="1">
          <a:off x="929268" y="304803"/>
          <a:ext cx="5182762" cy="2492295"/>
        </a:xfrm>
        <a:prstGeom prst="bentConnector3">
          <a:avLst>
            <a:gd name="adj1" fmla="val 9120"/>
          </a:avLst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134470</xdr:colOff>
      <xdr:row>14</xdr:row>
      <xdr:rowOff>89647</xdr:rowOff>
    </xdr:from>
    <xdr:to>
      <xdr:col>8</xdr:col>
      <xdr:colOff>685800</xdr:colOff>
      <xdr:row>20</xdr:row>
      <xdr:rowOff>114300</xdr:rowOff>
    </xdr:to>
    <xdr:cxnSp macro="">
      <xdr:nvCxnSpPr>
        <xdr:cNvPr id="8" name="Spojnice: pravoúhlá 7">
          <a:extLst>
            <a:ext uri="{FF2B5EF4-FFF2-40B4-BE49-F238E27FC236}">
              <a16:creationId xmlns:a16="http://schemas.microsoft.com/office/drawing/2014/main" id="{83D615DE-FF83-4BC0-8D0C-0B96FE701616}"/>
            </a:ext>
          </a:extLst>
        </xdr:cNvPr>
        <xdr:cNvCxnSpPr/>
      </xdr:nvCxnSpPr>
      <xdr:spPr>
        <a:xfrm>
          <a:off x="918882" y="2801471"/>
          <a:ext cx="5437094" cy="1212476"/>
        </a:xfrm>
        <a:prstGeom prst="bentConnector3">
          <a:avLst>
            <a:gd name="adj1" fmla="val 8907"/>
          </a:avLst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2</xdr:row>
      <xdr:rowOff>85725</xdr:rowOff>
    </xdr:from>
    <xdr:to>
      <xdr:col>12</xdr:col>
      <xdr:colOff>733425</xdr:colOff>
      <xdr:row>2</xdr:row>
      <xdr:rowOff>85725</xdr:rowOff>
    </xdr:to>
    <xdr:cxnSp macro="">
      <xdr:nvCxnSpPr>
        <xdr:cNvPr id="6" name="Přímá spojnice se šipkou 5">
          <a:extLst>
            <a:ext uri="{FF2B5EF4-FFF2-40B4-BE49-F238E27FC236}">
              <a16:creationId xmlns:a16="http://schemas.microsoft.com/office/drawing/2014/main" id="{05C54425-DFAB-45F4-87F0-3E5E6FF86FB1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3</xdr:row>
      <xdr:rowOff>85725</xdr:rowOff>
    </xdr:from>
    <xdr:to>
      <xdr:col>12</xdr:col>
      <xdr:colOff>733425</xdr:colOff>
      <xdr:row>3</xdr:row>
      <xdr:rowOff>85725</xdr:rowOff>
    </xdr:to>
    <xdr:cxnSp macro="">
      <xdr:nvCxnSpPr>
        <xdr:cNvPr id="20" name="Přímá spojnice se šipkou 19">
          <a:extLst>
            <a:ext uri="{FF2B5EF4-FFF2-40B4-BE49-F238E27FC236}">
              <a16:creationId xmlns:a16="http://schemas.microsoft.com/office/drawing/2014/main" id="{02EED13D-572A-4B8A-AA6B-42904DC015DA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7</xdr:row>
      <xdr:rowOff>85725</xdr:rowOff>
    </xdr:from>
    <xdr:to>
      <xdr:col>12</xdr:col>
      <xdr:colOff>733425</xdr:colOff>
      <xdr:row>7</xdr:row>
      <xdr:rowOff>85725</xdr:rowOff>
    </xdr:to>
    <xdr:cxnSp macro="">
      <xdr:nvCxnSpPr>
        <xdr:cNvPr id="21" name="Přímá spojnice se šipkou 20">
          <a:extLst>
            <a:ext uri="{FF2B5EF4-FFF2-40B4-BE49-F238E27FC236}">
              <a16:creationId xmlns:a16="http://schemas.microsoft.com/office/drawing/2014/main" id="{C468F2F3-8A1D-4AA3-B0CB-A731765517DE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8</xdr:row>
      <xdr:rowOff>85725</xdr:rowOff>
    </xdr:from>
    <xdr:to>
      <xdr:col>12</xdr:col>
      <xdr:colOff>733425</xdr:colOff>
      <xdr:row>8</xdr:row>
      <xdr:rowOff>85725</xdr:rowOff>
    </xdr:to>
    <xdr:cxnSp macro="">
      <xdr:nvCxnSpPr>
        <xdr:cNvPr id="22" name="Přímá spojnice se šipkou 21">
          <a:extLst>
            <a:ext uri="{FF2B5EF4-FFF2-40B4-BE49-F238E27FC236}">
              <a16:creationId xmlns:a16="http://schemas.microsoft.com/office/drawing/2014/main" id="{DAD974A2-C709-4710-A8E5-D70EFB0688D8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9</xdr:row>
      <xdr:rowOff>85725</xdr:rowOff>
    </xdr:from>
    <xdr:to>
      <xdr:col>12</xdr:col>
      <xdr:colOff>733425</xdr:colOff>
      <xdr:row>9</xdr:row>
      <xdr:rowOff>85725</xdr:rowOff>
    </xdr:to>
    <xdr:cxnSp macro="">
      <xdr:nvCxnSpPr>
        <xdr:cNvPr id="23" name="Přímá spojnice se šipkou 22">
          <a:extLst>
            <a:ext uri="{FF2B5EF4-FFF2-40B4-BE49-F238E27FC236}">
              <a16:creationId xmlns:a16="http://schemas.microsoft.com/office/drawing/2014/main" id="{FA638D9C-0E0A-47B0-B3EE-616BE412EA52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13</xdr:row>
      <xdr:rowOff>85725</xdr:rowOff>
    </xdr:from>
    <xdr:to>
      <xdr:col>12</xdr:col>
      <xdr:colOff>733425</xdr:colOff>
      <xdr:row>13</xdr:row>
      <xdr:rowOff>85725</xdr:rowOff>
    </xdr:to>
    <xdr:cxnSp macro="">
      <xdr:nvCxnSpPr>
        <xdr:cNvPr id="25" name="Přímá spojnice se šipkou 24">
          <a:extLst>
            <a:ext uri="{FF2B5EF4-FFF2-40B4-BE49-F238E27FC236}">
              <a16:creationId xmlns:a16="http://schemas.microsoft.com/office/drawing/2014/main" id="{C8E1E3A8-0CCA-42D7-9E16-8837D5391756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14</xdr:row>
      <xdr:rowOff>85725</xdr:rowOff>
    </xdr:from>
    <xdr:to>
      <xdr:col>12</xdr:col>
      <xdr:colOff>733425</xdr:colOff>
      <xdr:row>14</xdr:row>
      <xdr:rowOff>85725</xdr:rowOff>
    </xdr:to>
    <xdr:cxnSp macro="">
      <xdr:nvCxnSpPr>
        <xdr:cNvPr id="26" name="Přímá spojnice se šipkou 25">
          <a:extLst>
            <a:ext uri="{FF2B5EF4-FFF2-40B4-BE49-F238E27FC236}">
              <a16:creationId xmlns:a16="http://schemas.microsoft.com/office/drawing/2014/main" id="{5414FA6E-7DD6-4577-B4B1-A4503C1DA14D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15</xdr:row>
      <xdr:rowOff>85725</xdr:rowOff>
    </xdr:from>
    <xdr:to>
      <xdr:col>12</xdr:col>
      <xdr:colOff>733425</xdr:colOff>
      <xdr:row>15</xdr:row>
      <xdr:rowOff>85725</xdr:rowOff>
    </xdr:to>
    <xdr:cxnSp macro="">
      <xdr:nvCxnSpPr>
        <xdr:cNvPr id="27" name="Přímá spojnice se šipkou 26">
          <a:extLst>
            <a:ext uri="{FF2B5EF4-FFF2-40B4-BE49-F238E27FC236}">
              <a16:creationId xmlns:a16="http://schemas.microsoft.com/office/drawing/2014/main" id="{D8DEFD6E-9B52-43AA-ABC9-E53234899B0A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21</xdr:row>
      <xdr:rowOff>85725</xdr:rowOff>
    </xdr:from>
    <xdr:to>
      <xdr:col>12</xdr:col>
      <xdr:colOff>733425</xdr:colOff>
      <xdr:row>21</xdr:row>
      <xdr:rowOff>85725</xdr:rowOff>
    </xdr:to>
    <xdr:cxnSp macro="">
      <xdr:nvCxnSpPr>
        <xdr:cNvPr id="28" name="Přímá spojnice se šipkou 27">
          <a:extLst>
            <a:ext uri="{FF2B5EF4-FFF2-40B4-BE49-F238E27FC236}">
              <a16:creationId xmlns:a16="http://schemas.microsoft.com/office/drawing/2014/main" id="{103F769E-3472-4842-AFD6-0196AD324C58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22</xdr:row>
      <xdr:rowOff>85725</xdr:rowOff>
    </xdr:from>
    <xdr:to>
      <xdr:col>12</xdr:col>
      <xdr:colOff>733425</xdr:colOff>
      <xdr:row>22</xdr:row>
      <xdr:rowOff>85725</xdr:rowOff>
    </xdr:to>
    <xdr:cxnSp macro="">
      <xdr:nvCxnSpPr>
        <xdr:cNvPr id="29" name="Přímá spojnice se šipkou 28">
          <a:extLst>
            <a:ext uri="{FF2B5EF4-FFF2-40B4-BE49-F238E27FC236}">
              <a16:creationId xmlns:a16="http://schemas.microsoft.com/office/drawing/2014/main" id="{AD2252BC-1318-462A-B0A2-135D434FC2B9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26</xdr:row>
      <xdr:rowOff>85725</xdr:rowOff>
    </xdr:from>
    <xdr:to>
      <xdr:col>12</xdr:col>
      <xdr:colOff>733425</xdr:colOff>
      <xdr:row>26</xdr:row>
      <xdr:rowOff>85725</xdr:rowOff>
    </xdr:to>
    <xdr:cxnSp macro="">
      <xdr:nvCxnSpPr>
        <xdr:cNvPr id="30" name="Přímá spojnice se šipkou 29">
          <a:extLst>
            <a:ext uri="{FF2B5EF4-FFF2-40B4-BE49-F238E27FC236}">
              <a16:creationId xmlns:a16="http://schemas.microsoft.com/office/drawing/2014/main" id="{1978A707-ACA3-4120-A68D-CC84601530F1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27</xdr:row>
      <xdr:rowOff>85725</xdr:rowOff>
    </xdr:from>
    <xdr:to>
      <xdr:col>12</xdr:col>
      <xdr:colOff>733425</xdr:colOff>
      <xdr:row>27</xdr:row>
      <xdr:rowOff>85725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8BC3C93C-21B4-4845-B724-35CBB2C460D2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31</xdr:row>
      <xdr:rowOff>85725</xdr:rowOff>
    </xdr:from>
    <xdr:to>
      <xdr:col>12</xdr:col>
      <xdr:colOff>733425</xdr:colOff>
      <xdr:row>31</xdr:row>
      <xdr:rowOff>85725</xdr:rowOff>
    </xdr:to>
    <xdr:cxnSp macro="">
      <xdr:nvCxnSpPr>
        <xdr:cNvPr id="33" name="Přímá spojnice se šipkou 32">
          <a:extLst>
            <a:ext uri="{FF2B5EF4-FFF2-40B4-BE49-F238E27FC236}">
              <a16:creationId xmlns:a16="http://schemas.microsoft.com/office/drawing/2014/main" id="{6214D1A7-134A-4635-86FD-993033DB9AA9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32</xdr:row>
      <xdr:rowOff>85725</xdr:rowOff>
    </xdr:from>
    <xdr:to>
      <xdr:col>12</xdr:col>
      <xdr:colOff>733425</xdr:colOff>
      <xdr:row>32</xdr:row>
      <xdr:rowOff>85725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0E1CEA39-A2AA-4A9C-A1F2-6F453F877060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36</xdr:row>
      <xdr:rowOff>85725</xdr:rowOff>
    </xdr:from>
    <xdr:to>
      <xdr:col>12</xdr:col>
      <xdr:colOff>733425</xdr:colOff>
      <xdr:row>36</xdr:row>
      <xdr:rowOff>85725</xdr:rowOff>
    </xdr:to>
    <xdr:cxnSp macro="">
      <xdr:nvCxnSpPr>
        <xdr:cNvPr id="35" name="Přímá spojnice se šipkou 34">
          <a:extLst>
            <a:ext uri="{FF2B5EF4-FFF2-40B4-BE49-F238E27FC236}">
              <a16:creationId xmlns:a16="http://schemas.microsoft.com/office/drawing/2014/main" id="{3E4BA08B-488A-4903-B9F7-2FC72A7801D9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40</xdr:row>
      <xdr:rowOff>85725</xdr:rowOff>
    </xdr:from>
    <xdr:to>
      <xdr:col>12</xdr:col>
      <xdr:colOff>733425</xdr:colOff>
      <xdr:row>40</xdr:row>
      <xdr:rowOff>85725</xdr:rowOff>
    </xdr:to>
    <xdr:cxnSp macro="">
      <xdr:nvCxnSpPr>
        <xdr:cNvPr id="36" name="Přímá spojnice se šipkou 35">
          <a:extLst>
            <a:ext uri="{FF2B5EF4-FFF2-40B4-BE49-F238E27FC236}">
              <a16:creationId xmlns:a16="http://schemas.microsoft.com/office/drawing/2014/main" id="{3B2FB268-B92A-4511-8E42-4970D8B37DB4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15</xdr:row>
      <xdr:rowOff>85725</xdr:rowOff>
    </xdr:from>
    <xdr:to>
      <xdr:col>5</xdr:col>
      <xdr:colOff>733425</xdr:colOff>
      <xdr:row>15</xdr:row>
      <xdr:rowOff>85725</xdr:rowOff>
    </xdr:to>
    <xdr:cxnSp macro="">
      <xdr:nvCxnSpPr>
        <xdr:cNvPr id="37" name="Přímá spojnice se šipkou 36">
          <a:extLst>
            <a:ext uri="{FF2B5EF4-FFF2-40B4-BE49-F238E27FC236}">
              <a16:creationId xmlns:a16="http://schemas.microsoft.com/office/drawing/2014/main" id="{FD25FE7B-02F5-4239-839A-E598409276FF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16</xdr:row>
      <xdr:rowOff>85725</xdr:rowOff>
    </xdr:from>
    <xdr:to>
      <xdr:col>5</xdr:col>
      <xdr:colOff>733425</xdr:colOff>
      <xdr:row>16</xdr:row>
      <xdr:rowOff>85725</xdr:rowOff>
    </xdr:to>
    <xdr:cxnSp macro="">
      <xdr:nvCxnSpPr>
        <xdr:cNvPr id="39" name="Přímá spojnice se šipkou 38">
          <a:extLst>
            <a:ext uri="{FF2B5EF4-FFF2-40B4-BE49-F238E27FC236}">
              <a16:creationId xmlns:a16="http://schemas.microsoft.com/office/drawing/2014/main" id="{AA31C8AD-55CA-4D73-B144-CE56F3B1BD6E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17</xdr:row>
      <xdr:rowOff>85725</xdr:rowOff>
    </xdr:from>
    <xdr:to>
      <xdr:col>5</xdr:col>
      <xdr:colOff>733425</xdr:colOff>
      <xdr:row>17</xdr:row>
      <xdr:rowOff>85725</xdr:rowOff>
    </xdr:to>
    <xdr:cxnSp macro="">
      <xdr:nvCxnSpPr>
        <xdr:cNvPr id="40" name="Přímá spojnice se šipkou 39">
          <a:extLst>
            <a:ext uri="{FF2B5EF4-FFF2-40B4-BE49-F238E27FC236}">
              <a16:creationId xmlns:a16="http://schemas.microsoft.com/office/drawing/2014/main" id="{FD4C30C3-1B09-438B-91BB-E1E3F571E998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18</xdr:row>
      <xdr:rowOff>85725</xdr:rowOff>
    </xdr:from>
    <xdr:to>
      <xdr:col>5</xdr:col>
      <xdr:colOff>733425</xdr:colOff>
      <xdr:row>18</xdr:row>
      <xdr:rowOff>85725</xdr:rowOff>
    </xdr:to>
    <xdr:cxnSp macro="">
      <xdr:nvCxnSpPr>
        <xdr:cNvPr id="41" name="Přímá spojnice se šipkou 40">
          <a:extLst>
            <a:ext uri="{FF2B5EF4-FFF2-40B4-BE49-F238E27FC236}">
              <a16:creationId xmlns:a16="http://schemas.microsoft.com/office/drawing/2014/main" id="{BA176965-E932-4A00-8DE0-4F021C5FDA2C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19</xdr:row>
      <xdr:rowOff>85725</xdr:rowOff>
    </xdr:from>
    <xdr:to>
      <xdr:col>18</xdr:col>
      <xdr:colOff>733425</xdr:colOff>
      <xdr:row>19</xdr:row>
      <xdr:rowOff>85725</xdr:rowOff>
    </xdr:to>
    <xdr:cxnSp macro="">
      <xdr:nvCxnSpPr>
        <xdr:cNvPr id="42" name="Přímá spojnice se šipkou 41">
          <a:extLst>
            <a:ext uri="{FF2B5EF4-FFF2-40B4-BE49-F238E27FC236}">
              <a16:creationId xmlns:a16="http://schemas.microsoft.com/office/drawing/2014/main" id="{615DA3CD-811C-48B8-84EA-887BA6CB22C3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20</xdr:row>
      <xdr:rowOff>85725</xdr:rowOff>
    </xdr:from>
    <xdr:to>
      <xdr:col>18</xdr:col>
      <xdr:colOff>733425</xdr:colOff>
      <xdr:row>20</xdr:row>
      <xdr:rowOff>85725</xdr:rowOff>
    </xdr:to>
    <xdr:cxnSp macro="">
      <xdr:nvCxnSpPr>
        <xdr:cNvPr id="43" name="Přímá spojnice se šipkou 42">
          <a:extLst>
            <a:ext uri="{FF2B5EF4-FFF2-40B4-BE49-F238E27FC236}">
              <a16:creationId xmlns:a16="http://schemas.microsoft.com/office/drawing/2014/main" id="{83E50919-556C-4C34-9504-8DC5E9C5F566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21</xdr:row>
      <xdr:rowOff>85725</xdr:rowOff>
    </xdr:from>
    <xdr:to>
      <xdr:col>18</xdr:col>
      <xdr:colOff>733425</xdr:colOff>
      <xdr:row>21</xdr:row>
      <xdr:rowOff>85725</xdr:rowOff>
    </xdr:to>
    <xdr:cxnSp macro="">
      <xdr:nvCxnSpPr>
        <xdr:cNvPr id="45" name="Přímá spojnice se šipkou 44">
          <a:extLst>
            <a:ext uri="{FF2B5EF4-FFF2-40B4-BE49-F238E27FC236}">
              <a16:creationId xmlns:a16="http://schemas.microsoft.com/office/drawing/2014/main" id="{B5C72CF1-923B-48DB-8297-8C53E53A2D2B}"/>
            </a:ext>
          </a:extLst>
        </xdr:cNvPr>
        <xdr:cNvCxnSpPr/>
      </xdr:nvCxnSpPr>
      <xdr:spPr>
        <a:xfrm>
          <a:off x="9248775" y="46672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73270</xdr:colOff>
      <xdr:row>25</xdr:row>
      <xdr:rowOff>95250</xdr:rowOff>
    </xdr:from>
    <xdr:to>
      <xdr:col>8</xdr:col>
      <xdr:colOff>644770</xdr:colOff>
      <xdr:row>25</xdr:row>
      <xdr:rowOff>95250</xdr:rowOff>
    </xdr:to>
    <xdr:cxnSp macro="">
      <xdr:nvCxnSpPr>
        <xdr:cNvPr id="52" name="Přímá spojnice se šipkou 51">
          <a:extLst>
            <a:ext uri="{FF2B5EF4-FFF2-40B4-BE49-F238E27FC236}">
              <a16:creationId xmlns:a16="http://schemas.microsoft.com/office/drawing/2014/main" id="{6E303930-724F-468B-B21C-5E4A7F8E7B82}"/>
            </a:ext>
          </a:extLst>
        </xdr:cNvPr>
        <xdr:cNvCxnSpPr/>
      </xdr:nvCxnSpPr>
      <xdr:spPr>
        <a:xfrm>
          <a:off x="5561135" y="4857750"/>
          <a:ext cx="5715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73270</xdr:colOff>
      <xdr:row>30</xdr:row>
      <xdr:rowOff>95250</xdr:rowOff>
    </xdr:from>
    <xdr:to>
      <xdr:col>8</xdr:col>
      <xdr:colOff>644770</xdr:colOff>
      <xdr:row>30</xdr:row>
      <xdr:rowOff>95250</xdr:rowOff>
    </xdr:to>
    <xdr:cxnSp macro="">
      <xdr:nvCxnSpPr>
        <xdr:cNvPr id="54" name="Přímá spojnice se šipkou 53">
          <a:extLst>
            <a:ext uri="{FF2B5EF4-FFF2-40B4-BE49-F238E27FC236}">
              <a16:creationId xmlns:a16="http://schemas.microsoft.com/office/drawing/2014/main" id="{5EF68E30-4891-4417-AF7B-D81EC640F667}"/>
            </a:ext>
          </a:extLst>
        </xdr:cNvPr>
        <xdr:cNvCxnSpPr/>
      </xdr:nvCxnSpPr>
      <xdr:spPr>
        <a:xfrm>
          <a:off x="5561135" y="4857750"/>
          <a:ext cx="5715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73270</xdr:colOff>
      <xdr:row>35</xdr:row>
      <xdr:rowOff>95250</xdr:rowOff>
    </xdr:from>
    <xdr:to>
      <xdr:col>8</xdr:col>
      <xdr:colOff>644770</xdr:colOff>
      <xdr:row>35</xdr:row>
      <xdr:rowOff>95250</xdr:rowOff>
    </xdr:to>
    <xdr:cxnSp macro="">
      <xdr:nvCxnSpPr>
        <xdr:cNvPr id="55" name="Přímá spojnice se šipkou 54">
          <a:extLst>
            <a:ext uri="{FF2B5EF4-FFF2-40B4-BE49-F238E27FC236}">
              <a16:creationId xmlns:a16="http://schemas.microsoft.com/office/drawing/2014/main" id="{2414D1A9-75FA-40A4-85E3-6FE87559A71A}"/>
            </a:ext>
          </a:extLst>
        </xdr:cNvPr>
        <xdr:cNvCxnSpPr/>
      </xdr:nvCxnSpPr>
      <xdr:spPr>
        <a:xfrm>
          <a:off x="5561135" y="4857750"/>
          <a:ext cx="5715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73270</xdr:colOff>
      <xdr:row>39</xdr:row>
      <xdr:rowOff>95250</xdr:rowOff>
    </xdr:from>
    <xdr:to>
      <xdr:col>8</xdr:col>
      <xdr:colOff>644770</xdr:colOff>
      <xdr:row>39</xdr:row>
      <xdr:rowOff>95250</xdr:rowOff>
    </xdr:to>
    <xdr:cxnSp macro="">
      <xdr:nvCxnSpPr>
        <xdr:cNvPr id="56" name="Přímá spojnice se šipkou 55">
          <a:extLst>
            <a:ext uri="{FF2B5EF4-FFF2-40B4-BE49-F238E27FC236}">
              <a16:creationId xmlns:a16="http://schemas.microsoft.com/office/drawing/2014/main" id="{CF5BFB5F-5697-4DE0-9EDB-B81DB4A1D3CE}"/>
            </a:ext>
          </a:extLst>
        </xdr:cNvPr>
        <xdr:cNvCxnSpPr/>
      </xdr:nvCxnSpPr>
      <xdr:spPr>
        <a:xfrm>
          <a:off x="5561135" y="4857750"/>
          <a:ext cx="5715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359019</xdr:colOff>
      <xdr:row>15</xdr:row>
      <xdr:rowOff>43962</xdr:rowOff>
    </xdr:from>
    <xdr:to>
      <xdr:col>0</xdr:col>
      <xdr:colOff>359019</xdr:colOff>
      <xdr:row>16</xdr:row>
      <xdr:rowOff>161192</xdr:rowOff>
    </xdr:to>
    <xdr:cxnSp macro="">
      <xdr:nvCxnSpPr>
        <xdr:cNvPr id="60" name="Přímá spojnice se šipkou 59">
          <a:extLst>
            <a:ext uri="{FF2B5EF4-FFF2-40B4-BE49-F238E27FC236}">
              <a16:creationId xmlns:a16="http://schemas.microsoft.com/office/drawing/2014/main" id="{10E004F3-06DC-4C77-A759-7E63BA2FB39A}"/>
            </a:ext>
          </a:extLst>
        </xdr:cNvPr>
        <xdr:cNvCxnSpPr/>
      </xdr:nvCxnSpPr>
      <xdr:spPr>
        <a:xfrm>
          <a:off x="359019" y="2901462"/>
          <a:ext cx="0" cy="30773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73270</xdr:colOff>
      <xdr:row>20</xdr:row>
      <xdr:rowOff>117231</xdr:rowOff>
    </xdr:from>
    <xdr:to>
      <xdr:col>8</xdr:col>
      <xdr:colOff>73270</xdr:colOff>
      <xdr:row>39</xdr:row>
      <xdr:rowOff>117231</xdr:rowOff>
    </xdr:to>
    <xdr:cxnSp macro="">
      <xdr:nvCxnSpPr>
        <xdr:cNvPr id="62" name="Přímá spojnice 61">
          <a:extLst>
            <a:ext uri="{FF2B5EF4-FFF2-40B4-BE49-F238E27FC236}">
              <a16:creationId xmlns:a16="http://schemas.microsoft.com/office/drawing/2014/main" id="{3C6ED543-F051-483B-8BF5-ACBC84D4FDAF}"/>
            </a:ext>
          </a:extLst>
        </xdr:cNvPr>
        <xdr:cNvCxnSpPr/>
      </xdr:nvCxnSpPr>
      <xdr:spPr>
        <a:xfrm>
          <a:off x="5561135" y="3927231"/>
          <a:ext cx="0" cy="3619500"/>
        </a:xfrm>
        <a:prstGeom prst="line">
          <a:avLst/>
        </a:prstGeom>
        <a:ln w="28575"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82827</xdr:colOff>
      <xdr:row>13</xdr:row>
      <xdr:rowOff>91109</xdr:rowOff>
    </xdr:from>
    <xdr:to>
      <xdr:col>22</xdr:col>
      <xdr:colOff>472108</xdr:colOff>
      <xdr:row>19</xdr:row>
      <xdr:rowOff>82827</xdr:rowOff>
    </xdr:to>
    <xdr:cxnSp macro="">
      <xdr:nvCxnSpPr>
        <xdr:cNvPr id="66" name="Spojnice: pravoúhlá 65">
          <a:extLst>
            <a:ext uri="{FF2B5EF4-FFF2-40B4-BE49-F238E27FC236}">
              <a16:creationId xmlns:a16="http://schemas.microsoft.com/office/drawing/2014/main" id="{8BFFC39B-6D77-4FE4-B328-079E75F28D6F}"/>
            </a:ext>
          </a:extLst>
        </xdr:cNvPr>
        <xdr:cNvCxnSpPr/>
      </xdr:nvCxnSpPr>
      <xdr:spPr>
        <a:xfrm flipV="1">
          <a:off x="14701631" y="2567609"/>
          <a:ext cx="1167847" cy="1134718"/>
        </a:xfrm>
        <a:prstGeom prst="bentConnector3">
          <a:avLst>
            <a:gd name="adj1" fmla="val 50000"/>
          </a:avLst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82826</xdr:colOff>
      <xdr:row>7</xdr:row>
      <xdr:rowOff>91108</xdr:rowOff>
    </xdr:from>
    <xdr:to>
      <xdr:col>17</xdr:col>
      <xdr:colOff>182217</xdr:colOff>
      <xdr:row>13</xdr:row>
      <xdr:rowOff>91109</xdr:rowOff>
    </xdr:to>
    <xdr:cxnSp macro="">
      <xdr:nvCxnSpPr>
        <xdr:cNvPr id="71" name="Spojnice: pravoúhlá 70">
          <a:extLst>
            <a:ext uri="{FF2B5EF4-FFF2-40B4-BE49-F238E27FC236}">
              <a16:creationId xmlns:a16="http://schemas.microsoft.com/office/drawing/2014/main" id="{A5CFDC7C-B6B1-471F-9E0A-70F23D7E31E8}"/>
            </a:ext>
          </a:extLst>
        </xdr:cNvPr>
        <xdr:cNvCxnSpPr/>
      </xdr:nvCxnSpPr>
      <xdr:spPr>
        <a:xfrm>
          <a:off x="10808804" y="1424608"/>
          <a:ext cx="1656522" cy="1143001"/>
        </a:xfrm>
        <a:prstGeom prst="bentConnector3">
          <a:avLst>
            <a:gd name="adj1" fmla="val 50000"/>
          </a:avLst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107674</xdr:colOff>
      <xdr:row>13</xdr:row>
      <xdr:rowOff>91109</xdr:rowOff>
    </xdr:from>
    <xdr:to>
      <xdr:col>16</xdr:col>
      <xdr:colOff>298174</xdr:colOff>
      <xdr:row>13</xdr:row>
      <xdr:rowOff>91109</xdr:rowOff>
    </xdr:to>
    <xdr:cxnSp macro="">
      <xdr:nvCxnSpPr>
        <xdr:cNvPr id="77" name="Přímá spojnice 76">
          <a:extLst>
            <a:ext uri="{FF2B5EF4-FFF2-40B4-BE49-F238E27FC236}">
              <a16:creationId xmlns:a16="http://schemas.microsoft.com/office/drawing/2014/main" id="{EB73FD46-465A-4952-A4F4-33CB26BF865C}"/>
            </a:ext>
          </a:extLst>
        </xdr:cNvPr>
        <xdr:cNvCxnSpPr/>
      </xdr:nvCxnSpPr>
      <xdr:spPr>
        <a:xfrm>
          <a:off x="10833652" y="2567609"/>
          <a:ext cx="969065" cy="0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91109</xdr:colOff>
      <xdr:row>21</xdr:row>
      <xdr:rowOff>91109</xdr:rowOff>
    </xdr:from>
    <xdr:to>
      <xdr:col>22</xdr:col>
      <xdr:colOff>662608</xdr:colOff>
      <xdr:row>25</xdr:row>
      <xdr:rowOff>99391</xdr:rowOff>
    </xdr:to>
    <xdr:cxnSp macro="">
      <xdr:nvCxnSpPr>
        <xdr:cNvPr id="79" name="Spojnice: pravoúhlá 78">
          <a:extLst>
            <a:ext uri="{FF2B5EF4-FFF2-40B4-BE49-F238E27FC236}">
              <a16:creationId xmlns:a16="http://schemas.microsoft.com/office/drawing/2014/main" id="{E7013D6A-23E5-4926-AC6A-55B67CEC90EA}"/>
            </a:ext>
          </a:extLst>
        </xdr:cNvPr>
        <xdr:cNvCxnSpPr/>
      </xdr:nvCxnSpPr>
      <xdr:spPr>
        <a:xfrm>
          <a:off x="14709913" y="4091609"/>
          <a:ext cx="1350065" cy="770282"/>
        </a:xfrm>
        <a:prstGeom prst="bentConnector3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74543</xdr:colOff>
      <xdr:row>15</xdr:row>
      <xdr:rowOff>99391</xdr:rowOff>
    </xdr:from>
    <xdr:to>
      <xdr:col>21</xdr:col>
      <xdr:colOff>654326</xdr:colOff>
      <xdr:row>21</xdr:row>
      <xdr:rowOff>91109</xdr:rowOff>
    </xdr:to>
    <xdr:cxnSp macro="">
      <xdr:nvCxnSpPr>
        <xdr:cNvPr id="84" name="Spojnice: pravoúhlá 83">
          <a:extLst>
            <a:ext uri="{FF2B5EF4-FFF2-40B4-BE49-F238E27FC236}">
              <a16:creationId xmlns:a16="http://schemas.microsoft.com/office/drawing/2014/main" id="{6432334D-2055-48F0-9530-251358C2C306}"/>
            </a:ext>
          </a:extLst>
        </xdr:cNvPr>
        <xdr:cNvCxnSpPr/>
      </xdr:nvCxnSpPr>
      <xdr:spPr>
        <a:xfrm>
          <a:off x="10800521" y="2956891"/>
          <a:ext cx="4472609" cy="1134718"/>
        </a:xfrm>
        <a:prstGeom prst="bentConnector3">
          <a:avLst>
            <a:gd name="adj1" fmla="val 93519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91109</xdr:colOff>
      <xdr:row>9</xdr:row>
      <xdr:rowOff>74543</xdr:rowOff>
    </xdr:from>
    <xdr:to>
      <xdr:col>21</xdr:col>
      <xdr:colOff>298174</xdr:colOff>
      <xdr:row>15</xdr:row>
      <xdr:rowOff>99391</xdr:rowOff>
    </xdr:to>
    <xdr:cxnSp macro="">
      <xdr:nvCxnSpPr>
        <xdr:cNvPr id="90" name="Spojnice: pravoúhlá 89">
          <a:extLst>
            <a:ext uri="{FF2B5EF4-FFF2-40B4-BE49-F238E27FC236}">
              <a16:creationId xmlns:a16="http://schemas.microsoft.com/office/drawing/2014/main" id="{B30995BC-A607-4996-BA91-FDB099547DE5}"/>
            </a:ext>
          </a:extLst>
        </xdr:cNvPr>
        <xdr:cNvCxnSpPr/>
      </xdr:nvCxnSpPr>
      <xdr:spPr>
        <a:xfrm>
          <a:off x="10817087" y="1789043"/>
          <a:ext cx="4099891" cy="1167848"/>
        </a:xfrm>
        <a:prstGeom prst="bentConnector3">
          <a:avLst>
            <a:gd name="adj1" fmla="val 50000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91109</xdr:colOff>
      <xdr:row>3</xdr:row>
      <xdr:rowOff>99391</xdr:rowOff>
    </xdr:from>
    <xdr:to>
      <xdr:col>17</xdr:col>
      <xdr:colOff>513521</xdr:colOff>
      <xdr:row>9</xdr:row>
      <xdr:rowOff>74543</xdr:rowOff>
    </xdr:to>
    <xdr:cxnSp macro="">
      <xdr:nvCxnSpPr>
        <xdr:cNvPr id="92" name="Spojnice: pravoúhlá 91">
          <a:extLst>
            <a:ext uri="{FF2B5EF4-FFF2-40B4-BE49-F238E27FC236}">
              <a16:creationId xmlns:a16="http://schemas.microsoft.com/office/drawing/2014/main" id="{5AAD0B9A-101C-46C6-B909-17F8F68333B7}"/>
            </a:ext>
          </a:extLst>
        </xdr:cNvPr>
        <xdr:cNvCxnSpPr/>
      </xdr:nvCxnSpPr>
      <xdr:spPr>
        <a:xfrm>
          <a:off x="10817087" y="670891"/>
          <a:ext cx="1979543" cy="1118152"/>
        </a:xfrm>
        <a:prstGeom prst="bentConnector3">
          <a:avLst>
            <a:gd name="adj1" fmla="val 50000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66261</xdr:colOff>
      <xdr:row>22</xdr:row>
      <xdr:rowOff>91109</xdr:rowOff>
    </xdr:from>
    <xdr:to>
      <xdr:col>22</xdr:col>
      <xdr:colOff>173934</xdr:colOff>
      <xdr:row>25</xdr:row>
      <xdr:rowOff>99391</xdr:rowOff>
    </xdr:to>
    <xdr:cxnSp macro="">
      <xdr:nvCxnSpPr>
        <xdr:cNvPr id="95" name="Spojnice: pravoúhlá 94">
          <a:extLst>
            <a:ext uri="{FF2B5EF4-FFF2-40B4-BE49-F238E27FC236}">
              <a16:creationId xmlns:a16="http://schemas.microsoft.com/office/drawing/2014/main" id="{B6A7F89E-6F53-4523-AAF3-F2D7C5C3D022}"/>
            </a:ext>
          </a:extLst>
        </xdr:cNvPr>
        <xdr:cNvCxnSpPr/>
      </xdr:nvCxnSpPr>
      <xdr:spPr>
        <a:xfrm>
          <a:off x="10792239" y="4282109"/>
          <a:ext cx="4779065" cy="579782"/>
        </a:xfrm>
        <a:prstGeom prst="bentConnector3">
          <a:avLst>
            <a:gd name="adj1" fmla="val 11352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91108</xdr:colOff>
      <xdr:row>25</xdr:row>
      <xdr:rowOff>95250</xdr:rowOff>
    </xdr:from>
    <xdr:to>
      <xdr:col>18</xdr:col>
      <xdr:colOff>500062</xdr:colOff>
      <xdr:row>27</xdr:row>
      <xdr:rowOff>107675</xdr:rowOff>
    </xdr:to>
    <xdr:cxnSp macro="">
      <xdr:nvCxnSpPr>
        <xdr:cNvPr id="100" name="Spojnice: pravoúhlá 99">
          <a:extLst>
            <a:ext uri="{FF2B5EF4-FFF2-40B4-BE49-F238E27FC236}">
              <a16:creationId xmlns:a16="http://schemas.microsoft.com/office/drawing/2014/main" id="{8BB82EB1-2BC8-44D7-91CB-5AA442876825}"/>
            </a:ext>
          </a:extLst>
        </xdr:cNvPr>
        <xdr:cNvCxnSpPr/>
      </xdr:nvCxnSpPr>
      <xdr:spPr>
        <a:xfrm flipV="1">
          <a:off x="10830546" y="4857750"/>
          <a:ext cx="2748532" cy="393425"/>
        </a:xfrm>
        <a:prstGeom prst="bentConnector3">
          <a:avLst>
            <a:gd name="adj1" fmla="val 75341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66261</xdr:colOff>
      <xdr:row>27</xdr:row>
      <xdr:rowOff>107674</xdr:rowOff>
    </xdr:from>
    <xdr:to>
      <xdr:col>17</xdr:col>
      <xdr:colOff>538369</xdr:colOff>
      <xdr:row>32</xdr:row>
      <xdr:rowOff>91109</xdr:rowOff>
    </xdr:to>
    <xdr:cxnSp macro="">
      <xdr:nvCxnSpPr>
        <xdr:cNvPr id="108" name="Spojnice: pravoúhlá 107">
          <a:extLst>
            <a:ext uri="{FF2B5EF4-FFF2-40B4-BE49-F238E27FC236}">
              <a16:creationId xmlns:a16="http://schemas.microsoft.com/office/drawing/2014/main" id="{A0A38642-512B-4311-9216-B9914DAFD87B}"/>
            </a:ext>
          </a:extLst>
        </xdr:cNvPr>
        <xdr:cNvCxnSpPr/>
      </xdr:nvCxnSpPr>
      <xdr:spPr>
        <a:xfrm flipV="1">
          <a:off x="10792239" y="5251174"/>
          <a:ext cx="2029239" cy="935935"/>
        </a:xfrm>
        <a:prstGeom prst="bentConnector3">
          <a:avLst>
            <a:gd name="adj1" fmla="val 90000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91109</xdr:colOff>
      <xdr:row>32</xdr:row>
      <xdr:rowOff>91110</xdr:rowOff>
    </xdr:from>
    <xdr:to>
      <xdr:col>17</xdr:col>
      <xdr:colOff>215348</xdr:colOff>
      <xdr:row>36</xdr:row>
      <xdr:rowOff>99391</xdr:rowOff>
    </xdr:to>
    <xdr:cxnSp macro="">
      <xdr:nvCxnSpPr>
        <xdr:cNvPr id="112" name="Spojnice: pravoúhlá 111">
          <a:extLst>
            <a:ext uri="{FF2B5EF4-FFF2-40B4-BE49-F238E27FC236}">
              <a16:creationId xmlns:a16="http://schemas.microsoft.com/office/drawing/2014/main" id="{8E0C7D6B-3B04-4BE9-8F71-D5362DA3238F}"/>
            </a:ext>
          </a:extLst>
        </xdr:cNvPr>
        <xdr:cNvCxnSpPr/>
      </xdr:nvCxnSpPr>
      <xdr:spPr>
        <a:xfrm flipV="1">
          <a:off x="10817087" y="6187110"/>
          <a:ext cx="1681370" cy="770281"/>
        </a:xfrm>
        <a:prstGeom prst="bentConnector3">
          <a:avLst>
            <a:gd name="adj1" fmla="val 85468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74544</xdr:colOff>
      <xdr:row>36</xdr:row>
      <xdr:rowOff>99391</xdr:rowOff>
    </xdr:from>
    <xdr:to>
      <xdr:col>16</xdr:col>
      <xdr:colOff>704022</xdr:colOff>
      <xdr:row>40</xdr:row>
      <xdr:rowOff>91109</xdr:rowOff>
    </xdr:to>
    <xdr:cxnSp macro="">
      <xdr:nvCxnSpPr>
        <xdr:cNvPr id="117" name="Spojnice: pravoúhlá 116">
          <a:extLst>
            <a:ext uri="{FF2B5EF4-FFF2-40B4-BE49-F238E27FC236}">
              <a16:creationId xmlns:a16="http://schemas.microsoft.com/office/drawing/2014/main" id="{C15E20D2-5EA4-4F2C-8394-5FE995408E57}"/>
            </a:ext>
          </a:extLst>
        </xdr:cNvPr>
        <xdr:cNvCxnSpPr/>
      </xdr:nvCxnSpPr>
      <xdr:spPr>
        <a:xfrm flipV="1">
          <a:off x="10800522" y="6957391"/>
          <a:ext cx="1408043" cy="753718"/>
        </a:xfrm>
        <a:prstGeom prst="bentConnector3">
          <a:avLst>
            <a:gd name="adj1" fmla="val 68235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94422</xdr:colOff>
      <xdr:row>19</xdr:row>
      <xdr:rowOff>107674</xdr:rowOff>
    </xdr:from>
    <xdr:to>
      <xdr:col>22</xdr:col>
      <xdr:colOff>654326</xdr:colOff>
      <xdr:row>20</xdr:row>
      <xdr:rowOff>77857</xdr:rowOff>
    </xdr:to>
    <xdr:cxnSp macro="">
      <xdr:nvCxnSpPr>
        <xdr:cNvPr id="120" name="Spojnice: pravoúhlá 119">
          <a:extLst>
            <a:ext uri="{FF2B5EF4-FFF2-40B4-BE49-F238E27FC236}">
              <a16:creationId xmlns:a16="http://schemas.microsoft.com/office/drawing/2014/main" id="{4F38B22F-71E4-42FA-AC9B-4B227831606D}"/>
            </a:ext>
          </a:extLst>
        </xdr:cNvPr>
        <xdr:cNvCxnSpPr/>
      </xdr:nvCxnSpPr>
      <xdr:spPr>
        <a:xfrm flipV="1">
          <a:off x="14713226" y="3727174"/>
          <a:ext cx="1338470" cy="160683"/>
        </a:xfrm>
        <a:prstGeom prst="bentConnector3">
          <a:avLst>
            <a:gd name="adj1" fmla="val 69183"/>
          </a:avLst>
        </a:prstGeom>
        <a:ln w="28575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87923</xdr:colOff>
      <xdr:row>2</xdr:row>
      <xdr:rowOff>87923</xdr:rowOff>
    </xdr:from>
    <xdr:to>
      <xdr:col>22</xdr:col>
      <xdr:colOff>205154</xdr:colOff>
      <xdr:row>20</xdr:row>
      <xdr:rowOff>80596</xdr:rowOff>
    </xdr:to>
    <xdr:cxnSp macro="">
      <xdr:nvCxnSpPr>
        <xdr:cNvPr id="140" name="Spojnice: pravoúhlá 139">
          <a:extLst>
            <a:ext uri="{FF2B5EF4-FFF2-40B4-BE49-F238E27FC236}">
              <a16:creationId xmlns:a16="http://schemas.microsoft.com/office/drawing/2014/main" id="{DA0CA166-8C97-431C-AEDD-9DF1820CB2E2}"/>
            </a:ext>
          </a:extLst>
        </xdr:cNvPr>
        <xdr:cNvCxnSpPr/>
      </xdr:nvCxnSpPr>
      <xdr:spPr>
        <a:xfrm>
          <a:off x="10880481" y="468923"/>
          <a:ext cx="4821115" cy="3421673"/>
        </a:xfrm>
        <a:prstGeom prst="bentConnector3">
          <a:avLst>
            <a:gd name="adj1" fmla="val 89555"/>
          </a:avLst>
        </a:prstGeom>
        <a:ln w="28575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80595</xdr:colOff>
      <xdr:row>8</xdr:row>
      <xdr:rowOff>87923</xdr:rowOff>
    </xdr:from>
    <xdr:to>
      <xdr:col>21</xdr:col>
      <xdr:colOff>461595</xdr:colOff>
      <xdr:row>8</xdr:row>
      <xdr:rowOff>95250</xdr:rowOff>
    </xdr:to>
    <xdr:cxnSp macro="">
      <xdr:nvCxnSpPr>
        <xdr:cNvPr id="152" name="Přímá spojnice 151">
          <a:extLst>
            <a:ext uri="{FF2B5EF4-FFF2-40B4-BE49-F238E27FC236}">
              <a16:creationId xmlns:a16="http://schemas.microsoft.com/office/drawing/2014/main" id="{A2BD47B4-4E67-415F-9417-3F9B27F71CB4}"/>
            </a:ext>
          </a:extLst>
        </xdr:cNvPr>
        <xdr:cNvCxnSpPr/>
      </xdr:nvCxnSpPr>
      <xdr:spPr>
        <a:xfrm>
          <a:off x="10873153" y="1611923"/>
          <a:ext cx="4300904" cy="7327"/>
        </a:xfrm>
        <a:prstGeom prst="line">
          <a:avLst/>
        </a:prstGeom>
        <a:ln w="28575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537883</xdr:colOff>
      <xdr:row>34</xdr:row>
      <xdr:rowOff>56029</xdr:rowOff>
    </xdr:to>
    <xdr:sp macro="[0]!TextovéPole185_Kliknutí" textlink="">
      <xdr:nvSpPr>
        <xdr:cNvPr id="188" name="TextovéPole 187">
          <a:extLst>
            <a:ext uri="{FF2B5EF4-FFF2-40B4-BE49-F238E27FC236}">
              <a16:creationId xmlns:a16="http://schemas.microsoft.com/office/drawing/2014/main" id="{B12F8644-F8E3-4BC6-8D92-1A1172CF7180}"/>
            </a:ext>
          </a:extLst>
        </xdr:cNvPr>
        <xdr:cNvSpPr txBox="1"/>
      </xdr:nvSpPr>
      <xdr:spPr>
        <a:xfrm>
          <a:off x="775607" y="5701393"/>
          <a:ext cx="1313490" cy="10357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ORP</a:t>
          </a:r>
          <a:r>
            <a:rPr lang="cs-CZ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Potenciální</a:t>
          </a:r>
          <a:r>
            <a:rPr lang="cs-CZ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scénář 2024</a:t>
          </a:r>
          <a:endParaRPr lang="cs-CZ" sz="1800">
            <a:effectLst/>
          </a:endParaRPr>
        </a:p>
        <a:p>
          <a:endParaRPr lang="cs-CZ" sz="1100"/>
        </a:p>
      </xdr:txBody>
    </xdr:sp>
    <xdr:clientData/>
  </xdr:twoCellAnchor>
  <xdr:twoCellAnchor>
    <xdr:from>
      <xdr:col>1</xdr:col>
      <xdr:colOff>268941</xdr:colOff>
      <xdr:row>14</xdr:row>
      <xdr:rowOff>89647</xdr:rowOff>
    </xdr:from>
    <xdr:to>
      <xdr:col>1</xdr:col>
      <xdr:colOff>762000</xdr:colOff>
      <xdr:row>14</xdr:row>
      <xdr:rowOff>89647</xdr:rowOff>
    </xdr:to>
    <xdr:cxnSp macro="">
      <xdr:nvCxnSpPr>
        <xdr:cNvPr id="190" name="Přímá spojnice se šipkou 189">
          <a:extLst>
            <a:ext uri="{FF2B5EF4-FFF2-40B4-BE49-F238E27FC236}">
              <a16:creationId xmlns:a16="http://schemas.microsoft.com/office/drawing/2014/main" id="{EF295615-C5B7-461B-8156-DD576E270E22}"/>
            </a:ext>
          </a:extLst>
        </xdr:cNvPr>
        <xdr:cNvCxnSpPr/>
      </xdr:nvCxnSpPr>
      <xdr:spPr>
        <a:xfrm>
          <a:off x="1053353" y="2801471"/>
          <a:ext cx="493059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81064</xdr:colOff>
      <xdr:row>18</xdr:row>
      <xdr:rowOff>85117</xdr:rowOff>
    </xdr:from>
    <xdr:to>
      <xdr:col>16</xdr:col>
      <xdr:colOff>498543</xdr:colOff>
      <xdr:row>21</xdr:row>
      <xdr:rowOff>105384</xdr:rowOff>
    </xdr:to>
    <xdr:cxnSp macro="">
      <xdr:nvCxnSpPr>
        <xdr:cNvPr id="15" name="Spojnice: pravoúhlá 14">
          <a:extLst>
            <a:ext uri="{FF2B5EF4-FFF2-40B4-BE49-F238E27FC236}">
              <a16:creationId xmlns:a16="http://schemas.microsoft.com/office/drawing/2014/main" id="{D68C715B-A20B-4E27-AB36-83A8BE8E3798}"/>
            </a:ext>
          </a:extLst>
        </xdr:cNvPr>
        <xdr:cNvCxnSpPr/>
      </xdr:nvCxnSpPr>
      <xdr:spPr>
        <a:xfrm flipV="1">
          <a:off x="11215181" y="3562755"/>
          <a:ext cx="1199745" cy="607980"/>
        </a:xfrm>
        <a:prstGeom prst="bentConnector3">
          <a:avLst>
            <a:gd name="adj1" fmla="val 89527"/>
          </a:avLst>
        </a:prstGeom>
        <a:ln w="28575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85117</xdr:colOff>
      <xdr:row>14</xdr:row>
      <xdr:rowOff>97276</xdr:rowOff>
    </xdr:from>
    <xdr:to>
      <xdr:col>16</xdr:col>
      <xdr:colOff>72957</xdr:colOff>
      <xdr:row>18</xdr:row>
      <xdr:rowOff>85117</xdr:rowOff>
    </xdr:to>
    <xdr:cxnSp macro="">
      <xdr:nvCxnSpPr>
        <xdr:cNvPr id="81" name="Spojnice: pravoúhlá 80">
          <a:extLst>
            <a:ext uri="{FF2B5EF4-FFF2-40B4-BE49-F238E27FC236}">
              <a16:creationId xmlns:a16="http://schemas.microsoft.com/office/drawing/2014/main" id="{0C8B0C12-EB97-47E0-BFEA-3250DCA4BE6A}"/>
            </a:ext>
          </a:extLst>
        </xdr:cNvPr>
        <xdr:cNvCxnSpPr/>
      </xdr:nvCxnSpPr>
      <xdr:spPr>
        <a:xfrm>
          <a:off x="11219234" y="2796702"/>
          <a:ext cx="770106" cy="766053"/>
        </a:xfrm>
        <a:prstGeom prst="bentConnector3">
          <a:avLst>
            <a:gd name="adj1" fmla="val 50000"/>
          </a:avLst>
        </a:prstGeom>
        <a:ln w="28575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68905</xdr:colOff>
      <xdr:row>21</xdr:row>
      <xdr:rowOff>105383</xdr:rowOff>
    </xdr:from>
    <xdr:to>
      <xdr:col>16</xdr:col>
      <xdr:colOff>340468</xdr:colOff>
      <xdr:row>26</xdr:row>
      <xdr:rowOff>105383</xdr:rowOff>
    </xdr:to>
    <xdr:cxnSp macro="">
      <xdr:nvCxnSpPr>
        <xdr:cNvPr id="89" name="Spojnice: pravoúhlá 88">
          <a:extLst>
            <a:ext uri="{FF2B5EF4-FFF2-40B4-BE49-F238E27FC236}">
              <a16:creationId xmlns:a16="http://schemas.microsoft.com/office/drawing/2014/main" id="{FD240244-2FB9-4A91-8C1B-5B18EA0F5460}"/>
            </a:ext>
          </a:extLst>
        </xdr:cNvPr>
        <xdr:cNvCxnSpPr/>
      </xdr:nvCxnSpPr>
      <xdr:spPr>
        <a:xfrm flipV="1">
          <a:off x="11203022" y="4170734"/>
          <a:ext cx="1053829" cy="988979"/>
        </a:xfrm>
        <a:prstGeom prst="bentConnector3">
          <a:avLst>
            <a:gd name="adj1" fmla="val 99616"/>
          </a:avLst>
        </a:prstGeom>
        <a:ln w="28575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81064</xdr:colOff>
      <xdr:row>26</xdr:row>
      <xdr:rowOff>105383</xdr:rowOff>
    </xdr:from>
    <xdr:to>
      <xdr:col>16</xdr:col>
      <xdr:colOff>308046</xdr:colOff>
      <xdr:row>31</xdr:row>
      <xdr:rowOff>93226</xdr:rowOff>
    </xdr:to>
    <xdr:cxnSp macro="">
      <xdr:nvCxnSpPr>
        <xdr:cNvPr id="93" name="Spojnice: pravoúhlá 92">
          <a:extLst>
            <a:ext uri="{FF2B5EF4-FFF2-40B4-BE49-F238E27FC236}">
              <a16:creationId xmlns:a16="http://schemas.microsoft.com/office/drawing/2014/main" id="{703023C8-50BE-4EC5-9976-60B08F2507C7}"/>
            </a:ext>
          </a:extLst>
        </xdr:cNvPr>
        <xdr:cNvCxnSpPr/>
      </xdr:nvCxnSpPr>
      <xdr:spPr>
        <a:xfrm flipV="1">
          <a:off x="11215181" y="5159713"/>
          <a:ext cx="1009248" cy="956556"/>
        </a:xfrm>
        <a:prstGeom prst="bentConnector3">
          <a:avLst>
            <a:gd name="adj1" fmla="val 50000"/>
          </a:avLst>
        </a:prstGeom>
        <a:ln w="28575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AL218"/>
  <sheetViews>
    <sheetView topLeftCell="A4" workbookViewId="0">
      <selection activeCell="O216" sqref="O216"/>
    </sheetView>
  </sheetViews>
  <sheetFormatPr defaultRowHeight="15"/>
  <cols>
    <col min="1" max="1" width="30.7109375" style="2" customWidth="1"/>
    <col min="2" max="14" width="12.7109375" style="2" customWidth="1"/>
    <col min="15" max="31" width="9.140625" style="2"/>
    <col min="32" max="32" width="9" style="2" customWidth="1"/>
    <col min="33" max="33" width="9.140625" style="2" customWidth="1"/>
    <col min="34" max="34" width="9.42578125" style="2" customWidth="1"/>
    <col min="35" max="36" width="9.140625" style="2"/>
    <col min="37" max="37" width="9.7109375" style="2" customWidth="1"/>
    <col min="38" max="38" width="9.140625" style="2" customWidth="1"/>
    <col min="39" max="16384" width="9.140625" style="2"/>
  </cols>
  <sheetData>
    <row r="1" spans="1:38" ht="45">
      <c r="A1" s="4" t="s">
        <v>9</v>
      </c>
      <c r="B1" s="5" t="s">
        <v>10</v>
      </c>
      <c r="C1" s="4" t="s">
        <v>5</v>
      </c>
      <c r="D1" s="4" t="s">
        <v>0</v>
      </c>
      <c r="E1" s="4" t="s">
        <v>4</v>
      </c>
      <c r="F1" s="4" t="s">
        <v>7</v>
      </c>
      <c r="G1" s="4" t="s">
        <v>1</v>
      </c>
      <c r="H1" s="4" t="s">
        <v>3</v>
      </c>
      <c r="I1" s="4" t="s">
        <v>2</v>
      </c>
      <c r="J1" s="4" t="s">
        <v>6</v>
      </c>
      <c r="K1" s="4"/>
      <c r="L1" s="4" t="s">
        <v>8</v>
      </c>
      <c r="M1" s="9"/>
      <c r="N1" s="12" t="s">
        <v>62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19</v>
      </c>
      <c r="X1" s="12" t="s">
        <v>20</v>
      </c>
      <c r="Y1" s="12" t="s">
        <v>21</v>
      </c>
      <c r="Z1" s="12"/>
      <c r="AA1" s="12"/>
      <c r="AC1" s="12"/>
      <c r="AD1" s="12"/>
      <c r="AE1" s="12"/>
      <c r="AF1" s="12"/>
      <c r="AG1" s="12"/>
      <c r="AH1" s="12"/>
    </row>
    <row r="2" spans="1:38">
      <c r="A2" s="9"/>
      <c r="B2" s="10"/>
      <c r="C2" s="13">
        <v>200201</v>
      </c>
      <c r="D2" s="13">
        <v>150105</v>
      </c>
      <c r="E2" s="13">
        <v>200140</v>
      </c>
      <c r="F2" s="13">
        <v>200307</v>
      </c>
      <c r="G2" s="13">
        <v>200101</v>
      </c>
      <c r="H2" s="13">
        <v>200139</v>
      </c>
      <c r="I2" s="13">
        <v>200102</v>
      </c>
      <c r="J2" s="13">
        <v>200301</v>
      </c>
      <c r="K2" s="13"/>
      <c r="L2" s="9"/>
      <c r="M2" s="9"/>
      <c r="AE2" s="12"/>
      <c r="AF2" s="12"/>
      <c r="AG2" s="12"/>
      <c r="AH2" s="12"/>
      <c r="AI2" s="12"/>
      <c r="AJ2"/>
      <c r="AK2"/>
      <c r="AL2"/>
    </row>
    <row r="3" spans="1:38">
      <c r="A3" s="6" t="s">
        <v>94</v>
      </c>
      <c r="B3" s="7" t="s">
        <v>66</v>
      </c>
      <c r="C3" s="8">
        <v>14133.230142</v>
      </c>
      <c r="D3" s="8">
        <v>66.586518999999996</v>
      </c>
      <c r="E3" s="8">
        <v>538.320243</v>
      </c>
      <c r="F3" s="8">
        <v>4354.0796929999997</v>
      </c>
      <c r="G3" s="8">
        <v>3713.2746360000001</v>
      </c>
      <c r="H3" s="8">
        <v>2721.33878</v>
      </c>
      <c r="I3" s="8">
        <v>2347.4076169999998</v>
      </c>
      <c r="J3" s="2">
        <v>31505</v>
      </c>
      <c r="K3" s="8"/>
      <c r="L3" s="8">
        <f t="shared" ref="L3:L8" si="0">SUM(C3:J3)</f>
        <v>59379.237630000003</v>
      </c>
      <c r="M3" s="8"/>
      <c r="O3" s="11">
        <v>0.109</v>
      </c>
      <c r="P3" s="11">
        <v>6.8000000000000005E-2</v>
      </c>
      <c r="Q3" s="11">
        <v>0.27800000000000002</v>
      </c>
      <c r="R3" s="11">
        <v>4.0000000000000001E-3</v>
      </c>
      <c r="S3" s="11">
        <v>2.8000000000000001E-2</v>
      </c>
      <c r="T3" s="11">
        <v>3.6999999999999998E-2</v>
      </c>
      <c r="U3" s="11">
        <v>6.0000000000000001E-3</v>
      </c>
      <c r="V3" s="11">
        <v>3.5000000000000003E-2</v>
      </c>
      <c r="W3" s="11">
        <v>0.14799999999999999</v>
      </c>
      <c r="X3" s="11">
        <v>5.3999999999999999E-2</v>
      </c>
      <c r="Y3" s="11">
        <v>0.23200000000000001</v>
      </c>
      <c r="Z3" s="11"/>
      <c r="AA3" s="11"/>
      <c r="AB3" s="11"/>
      <c r="AC3" s="14"/>
      <c r="AD3" s="14"/>
    </row>
    <row r="4" spans="1:38">
      <c r="A4" s="6" t="s">
        <v>95</v>
      </c>
      <c r="B4" s="7" t="s">
        <v>66</v>
      </c>
      <c r="C4" s="8">
        <v>1817.87</v>
      </c>
      <c r="D4" s="8">
        <v>3.5409999999999999</v>
      </c>
      <c r="E4" s="8">
        <v>648.64049999999997</v>
      </c>
      <c r="F4" s="8">
        <v>1116.5139999999999</v>
      </c>
      <c r="G4" s="8">
        <v>768.98200000000008</v>
      </c>
      <c r="H4" s="8">
        <v>490.8775</v>
      </c>
      <c r="I4" s="8">
        <v>516.82399999999996</v>
      </c>
      <c r="J4" s="2">
        <v>7049</v>
      </c>
      <c r="K4" s="8"/>
      <c r="L4" s="8">
        <f t="shared" si="0"/>
        <v>12412.249</v>
      </c>
      <c r="M4" s="8"/>
      <c r="O4" s="11">
        <v>2.5999999999999999E-2</v>
      </c>
      <c r="P4" s="11">
        <v>6.7000000000000004E-2</v>
      </c>
      <c r="Q4" s="11">
        <v>0.30399999999999999</v>
      </c>
      <c r="R4" s="11">
        <v>4.0000000000000001E-3</v>
      </c>
      <c r="S4" s="11">
        <v>2.9000000000000001E-2</v>
      </c>
      <c r="T4" s="11">
        <v>4.2000000000000003E-2</v>
      </c>
      <c r="U4" s="11">
        <v>6.0000000000000001E-3</v>
      </c>
      <c r="V4" s="11">
        <v>4.9000000000000002E-2</v>
      </c>
      <c r="W4" s="11">
        <v>0.154</v>
      </c>
      <c r="X4" s="11">
        <v>0.05</v>
      </c>
      <c r="Y4" s="11">
        <v>0.26900000000000002</v>
      </c>
      <c r="Z4" s="11"/>
      <c r="AA4" s="11"/>
      <c r="AB4" s="11"/>
      <c r="AC4" s="14"/>
      <c r="AD4" s="14"/>
    </row>
    <row r="5" spans="1:38">
      <c r="A5" s="6" t="s">
        <v>96</v>
      </c>
      <c r="B5" s="7" t="s">
        <v>66</v>
      </c>
      <c r="C5" s="8">
        <v>2791.491</v>
      </c>
      <c r="D5" s="8">
        <v>7.6466000000000003</v>
      </c>
      <c r="E5" s="8">
        <v>151.91079999999999</v>
      </c>
      <c r="F5" s="8">
        <v>848.22500000000002</v>
      </c>
      <c r="G5" s="8">
        <v>326.14879999999999</v>
      </c>
      <c r="H5" s="8">
        <v>248.92169999999999</v>
      </c>
      <c r="I5" s="8">
        <v>286.0086</v>
      </c>
      <c r="J5" s="2">
        <v>5127</v>
      </c>
      <c r="K5" s="8"/>
      <c r="L5" s="8">
        <f t="shared" si="0"/>
        <v>9787.3525000000009</v>
      </c>
      <c r="M5" s="8"/>
      <c r="O5" s="11">
        <v>0.11</v>
      </c>
      <c r="P5" s="11">
        <v>0.11700000000000001</v>
      </c>
      <c r="Q5" s="11">
        <v>0.29299999999999998</v>
      </c>
      <c r="R5" s="11">
        <v>4.0000000000000001E-3</v>
      </c>
      <c r="S5" s="11">
        <v>2.3E-2</v>
      </c>
      <c r="T5" s="11">
        <v>2.1000000000000001E-2</v>
      </c>
      <c r="U5" s="11">
        <v>6.0000000000000001E-3</v>
      </c>
      <c r="V5" s="11">
        <v>6.0999999999999999E-2</v>
      </c>
      <c r="W5" s="11">
        <v>0.13</v>
      </c>
      <c r="X5" s="11">
        <v>6.3E-2</v>
      </c>
      <c r="Y5" s="11">
        <v>0.17100000000000001</v>
      </c>
      <c r="Z5" s="11"/>
      <c r="AA5" s="11"/>
      <c r="AB5" s="11"/>
      <c r="AC5" s="14"/>
      <c r="AD5" s="14"/>
    </row>
    <row r="6" spans="1:38">
      <c r="A6" s="6" t="s">
        <v>97</v>
      </c>
      <c r="B6" s="7" t="s">
        <v>66</v>
      </c>
      <c r="C6" s="8">
        <v>5871.8970010000003</v>
      </c>
      <c r="D6" s="8">
        <v>46.106000999999999</v>
      </c>
      <c r="E6" s="8">
        <v>1840.5393999999999</v>
      </c>
      <c r="F6" s="8">
        <v>5745.3950000000004</v>
      </c>
      <c r="G6" s="8">
        <v>3279.5583710000001</v>
      </c>
      <c r="H6" s="8">
        <v>1380.7483139999999</v>
      </c>
      <c r="I6" s="8">
        <v>1204.254171</v>
      </c>
      <c r="J6" s="2">
        <v>23988</v>
      </c>
      <c r="K6" s="8"/>
      <c r="L6" s="8">
        <f t="shared" si="0"/>
        <v>43356.498258</v>
      </c>
      <c r="M6" s="8"/>
      <c r="O6" s="11">
        <v>0.19800000000000001</v>
      </c>
      <c r="P6" s="11">
        <v>0.18</v>
      </c>
      <c r="Q6" s="11">
        <v>0.189</v>
      </c>
      <c r="R6" s="11">
        <v>4.0000000000000001E-3</v>
      </c>
      <c r="S6" s="11">
        <v>1.7999999999999999E-2</v>
      </c>
      <c r="T6" s="11">
        <v>0.02</v>
      </c>
      <c r="U6" s="11">
        <v>5.0000000000000001E-3</v>
      </c>
      <c r="V6" s="11">
        <v>0.108</v>
      </c>
      <c r="W6" s="11">
        <v>0.10299999999999999</v>
      </c>
      <c r="X6" s="11">
        <v>4.7E-2</v>
      </c>
      <c r="Y6" s="11">
        <v>0.128</v>
      </c>
      <c r="Z6" s="11"/>
      <c r="AA6" s="11"/>
      <c r="AB6" s="11"/>
      <c r="AC6" s="14"/>
      <c r="AD6" s="14"/>
    </row>
    <row r="7" spans="1:38">
      <c r="A7" s="6" t="s">
        <v>98</v>
      </c>
      <c r="B7" s="7" t="s">
        <v>66</v>
      </c>
      <c r="C7" s="8">
        <v>553.15797999999995</v>
      </c>
      <c r="D7" s="8">
        <v>15.95185</v>
      </c>
      <c r="E7" s="8">
        <v>1143.4015999999999</v>
      </c>
      <c r="F7" s="8">
        <v>3332.9668000000001</v>
      </c>
      <c r="G7" s="8">
        <v>1580.573408</v>
      </c>
      <c r="H7" s="8">
        <v>716.37309200000004</v>
      </c>
      <c r="I7" s="8">
        <v>661.48097099999995</v>
      </c>
      <c r="J7" s="2">
        <v>12951</v>
      </c>
      <c r="K7" s="8"/>
      <c r="L7" s="8">
        <f t="shared" si="0"/>
        <v>20954.905701</v>
      </c>
      <c r="M7" s="8"/>
      <c r="O7" s="11">
        <v>0.183</v>
      </c>
      <c r="P7" s="11">
        <v>9.8000000000000004E-2</v>
      </c>
      <c r="Q7" s="11">
        <v>0.23</v>
      </c>
      <c r="R7" s="11">
        <v>3.0000000000000001E-3</v>
      </c>
      <c r="S7" s="11">
        <v>2.5000000000000001E-2</v>
      </c>
      <c r="T7" s="11">
        <v>3.4000000000000002E-2</v>
      </c>
      <c r="U7" s="11">
        <v>5.0000000000000001E-3</v>
      </c>
      <c r="V7" s="11">
        <v>5.8999999999999997E-2</v>
      </c>
      <c r="W7" s="11">
        <v>0.127</v>
      </c>
      <c r="X7" s="11">
        <v>0.05</v>
      </c>
      <c r="Y7" s="11">
        <v>0.186</v>
      </c>
      <c r="Z7" s="11"/>
      <c r="AA7" s="11"/>
      <c r="AB7" s="11"/>
      <c r="AC7" s="14"/>
      <c r="AD7" s="14"/>
    </row>
    <row r="8" spans="1:38">
      <c r="A8" s="6" t="s">
        <v>99</v>
      </c>
      <c r="B8" s="7" t="s">
        <v>66</v>
      </c>
      <c r="C8" s="8">
        <v>469.5</v>
      </c>
      <c r="D8" s="8">
        <v>3.5554999999999999</v>
      </c>
      <c r="E8" s="8">
        <v>164.74680000000001</v>
      </c>
      <c r="F8" s="8">
        <v>304.38</v>
      </c>
      <c r="G8" s="8">
        <v>229.0419</v>
      </c>
      <c r="H8" s="8">
        <v>164.8998</v>
      </c>
      <c r="I8" s="8">
        <v>137.1182</v>
      </c>
      <c r="J8" s="2">
        <v>2233</v>
      </c>
      <c r="K8" s="8"/>
      <c r="L8" s="8">
        <f t="shared" si="0"/>
        <v>3706.2422000000001</v>
      </c>
      <c r="M8" s="8"/>
      <c r="O8" s="11">
        <v>7.0000000000000007E-2</v>
      </c>
      <c r="P8" s="11">
        <v>8.8999999999999996E-2</v>
      </c>
      <c r="Q8" s="11">
        <v>0.29699999999999999</v>
      </c>
      <c r="R8" s="11">
        <v>6.0000000000000001E-3</v>
      </c>
      <c r="S8" s="11">
        <v>2.7E-2</v>
      </c>
      <c r="T8" s="11">
        <v>2.9000000000000001E-2</v>
      </c>
      <c r="U8" s="11">
        <v>7.0000000000000001E-3</v>
      </c>
      <c r="V8" s="11">
        <v>5.2999999999999999E-2</v>
      </c>
      <c r="W8" s="11">
        <v>0.154</v>
      </c>
      <c r="X8" s="11">
        <v>6.9000000000000006E-2</v>
      </c>
      <c r="Y8" s="11">
        <v>0.2</v>
      </c>
      <c r="Z8" s="11"/>
      <c r="AA8" s="11"/>
      <c r="AB8" s="11"/>
      <c r="AC8" s="14"/>
      <c r="AD8" s="14"/>
      <c r="AE8" s="14"/>
      <c r="AF8" s="11"/>
      <c r="AG8" s="11"/>
      <c r="AH8" s="11"/>
      <c r="AI8" s="11"/>
      <c r="AJ8" s="11"/>
      <c r="AK8" s="11"/>
      <c r="AL8" s="11"/>
    </row>
    <row r="9" spans="1:38">
      <c r="A9" s="6" t="s">
        <v>100</v>
      </c>
      <c r="B9" s="7" t="s">
        <v>66</v>
      </c>
      <c r="C9" s="8">
        <v>187.35</v>
      </c>
      <c r="D9" s="8">
        <v>2.7943690000000001</v>
      </c>
      <c r="E9" s="8">
        <v>272.74919999999997</v>
      </c>
      <c r="F9" s="8">
        <v>375.57</v>
      </c>
      <c r="G9" s="8">
        <v>446.54874599999999</v>
      </c>
      <c r="H9" s="8">
        <v>186.96859899999998</v>
      </c>
      <c r="I9" s="8">
        <v>205.237213</v>
      </c>
      <c r="J9" s="2">
        <v>2922</v>
      </c>
      <c r="K9" s="8"/>
      <c r="L9" s="8">
        <f t="shared" ref="L9:L15" si="1">SUM(C9:J9)</f>
        <v>4599.2181270000001</v>
      </c>
      <c r="M9" s="8"/>
      <c r="O9" s="11">
        <v>0.109</v>
      </c>
      <c r="P9" s="11">
        <v>6.8000000000000005E-2</v>
      </c>
      <c r="Q9" s="11">
        <v>0.27800000000000002</v>
      </c>
      <c r="R9" s="11">
        <v>4.0000000000000001E-3</v>
      </c>
      <c r="S9" s="11">
        <v>2.8000000000000001E-2</v>
      </c>
      <c r="T9" s="11">
        <v>3.6999999999999998E-2</v>
      </c>
      <c r="U9" s="11">
        <v>6.0000000000000001E-3</v>
      </c>
      <c r="V9" s="11">
        <v>3.5000000000000003E-2</v>
      </c>
      <c r="W9" s="11">
        <v>0.14799999999999999</v>
      </c>
      <c r="X9" s="11">
        <v>5.3999999999999999E-2</v>
      </c>
      <c r="Y9" s="11">
        <v>0.23200000000000001</v>
      </c>
      <c r="Z9" s="11"/>
      <c r="AA9" s="11"/>
      <c r="AB9" s="11"/>
      <c r="AC9" s="14"/>
      <c r="AD9" s="14"/>
      <c r="AE9" s="14"/>
      <c r="AF9" s="11"/>
      <c r="AG9" s="11"/>
      <c r="AH9" s="11"/>
      <c r="AI9" s="11"/>
      <c r="AJ9" s="11"/>
      <c r="AK9" s="11"/>
      <c r="AL9" s="11"/>
    </row>
    <row r="10" spans="1:38">
      <c r="A10" s="6" t="s">
        <v>101</v>
      </c>
      <c r="B10" s="7" t="s">
        <v>66</v>
      </c>
      <c r="C10" s="8">
        <v>14133.230142</v>
      </c>
      <c r="D10" s="8">
        <v>66.586518999999996</v>
      </c>
      <c r="E10" s="8">
        <v>538.320243</v>
      </c>
      <c r="F10" s="8">
        <v>4354.0796929999997</v>
      </c>
      <c r="G10" s="8">
        <v>3713.2746360000001</v>
      </c>
      <c r="H10" s="8">
        <v>2721.33878</v>
      </c>
      <c r="I10" s="8">
        <v>2347.4076169999998</v>
      </c>
      <c r="J10" s="2">
        <v>31505</v>
      </c>
      <c r="K10" s="8"/>
      <c r="L10" s="8">
        <f t="shared" si="1"/>
        <v>59379.237630000003</v>
      </c>
      <c r="M10" s="8"/>
      <c r="O10" s="11">
        <v>2.5999999999999999E-2</v>
      </c>
      <c r="P10" s="11">
        <v>6.7000000000000004E-2</v>
      </c>
      <c r="Q10" s="11">
        <v>0.30399999999999999</v>
      </c>
      <c r="R10" s="11">
        <v>4.0000000000000001E-3</v>
      </c>
      <c r="S10" s="11">
        <v>2.9000000000000001E-2</v>
      </c>
      <c r="T10" s="11">
        <v>4.2000000000000003E-2</v>
      </c>
      <c r="U10" s="11">
        <v>6.0000000000000001E-3</v>
      </c>
      <c r="V10" s="11">
        <v>4.9000000000000002E-2</v>
      </c>
      <c r="W10" s="11">
        <v>0.154</v>
      </c>
      <c r="X10" s="11">
        <v>0.05</v>
      </c>
      <c r="Y10" s="11">
        <v>0.26900000000000002</v>
      </c>
      <c r="Z10" s="11"/>
      <c r="AA10" s="11"/>
      <c r="AB10" s="11"/>
      <c r="AC10" s="14"/>
      <c r="AD10" s="14"/>
      <c r="AE10" s="14"/>
      <c r="AF10" s="11"/>
      <c r="AG10" s="11"/>
      <c r="AH10" s="11"/>
      <c r="AI10" s="11"/>
      <c r="AJ10" s="11"/>
      <c r="AK10" s="11"/>
      <c r="AL10" s="11"/>
    </row>
    <row r="11" spans="1:38">
      <c r="A11" s="6" t="s">
        <v>102</v>
      </c>
      <c r="B11" s="7" t="s">
        <v>66</v>
      </c>
      <c r="C11" s="8">
        <v>1817.87</v>
      </c>
      <c r="D11" s="8">
        <v>3.5409999999999999</v>
      </c>
      <c r="E11" s="8">
        <v>648.64049999999997</v>
      </c>
      <c r="F11" s="8">
        <v>1116.5139999999999</v>
      </c>
      <c r="G11" s="8">
        <v>768.98200000000008</v>
      </c>
      <c r="H11" s="8">
        <v>490.8775</v>
      </c>
      <c r="I11" s="8">
        <v>516.82399999999996</v>
      </c>
      <c r="J11" s="2">
        <v>7049</v>
      </c>
      <c r="K11" s="8"/>
      <c r="L11" s="8">
        <f t="shared" si="1"/>
        <v>12412.249</v>
      </c>
      <c r="M11" s="8"/>
      <c r="O11" s="11">
        <v>0.11</v>
      </c>
      <c r="P11" s="11">
        <v>0.11700000000000001</v>
      </c>
      <c r="Q11" s="11">
        <v>0.29299999999999998</v>
      </c>
      <c r="R11" s="11">
        <v>4.0000000000000001E-3</v>
      </c>
      <c r="S11" s="11">
        <v>2.3E-2</v>
      </c>
      <c r="T11" s="11">
        <v>2.1000000000000001E-2</v>
      </c>
      <c r="U11" s="11">
        <v>6.0000000000000001E-3</v>
      </c>
      <c r="V11" s="11">
        <v>6.0999999999999999E-2</v>
      </c>
      <c r="W11" s="11">
        <v>0.13</v>
      </c>
      <c r="X11" s="11">
        <v>6.3E-2</v>
      </c>
      <c r="Y11" s="11">
        <v>0.17100000000000001</v>
      </c>
      <c r="Z11" s="11"/>
      <c r="AA11" s="11"/>
      <c r="AB11" s="11"/>
      <c r="AC11" s="14"/>
      <c r="AD11" s="14"/>
      <c r="AE11" s="14"/>
      <c r="AF11" s="11"/>
      <c r="AG11" s="11"/>
      <c r="AH11" s="11"/>
      <c r="AI11" s="11"/>
      <c r="AJ11" s="11"/>
      <c r="AK11" s="11"/>
      <c r="AL11" s="11"/>
    </row>
    <row r="12" spans="1:38">
      <c r="A12" s="6" t="s">
        <v>103</v>
      </c>
      <c r="B12" s="7" t="s">
        <v>66</v>
      </c>
      <c r="C12" s="8">
        <v>2791.491</v>
      </c>
      <c r="D12" s="8">
        <v>7.6466000000000003</v>
      </c>
      <c r="E12" s="8">
        <v>151.91079999999999</v>
      </c>
      <c r="F12" s="8">
        <v>848.22500000000002</v>
      </c>
      <c r="G12" s="8">
        <v>326.14879999999999</v>
      </c>
      <c r="H12" s="8">
        <v>248.92169999999999</v>
      </c>
      <c r="I12" s="8">
        <v>286.0086</v>
      </c>
      <c r="J12" s="2">
        <v>5127</v>
      </c>
      <c r="K12" s="8"/>
      <c r="L12" s="8">
        <f t="shared" si="1"/>
        <v>9787.3525000000009</v>
      </c>
      <c r="M12" s="8"/>
      <c r="O12" s="11">
        <v>0.19800000000000001</v>
      </c>
      <c r="P12" s="11">
        <v>0.18</v>
      </c>
      <c r="Q12" s="11">
        <v>0.189</v>
      </c>
      <c r="R12" s="11">
        <v>4.0000000000000001E-3</v>
      </c>
      <c r="S12" s="11">
        <v>1.7999999999999999E-2</v>
      </c>
      <c r="T12" s="11">
        <v>0.02</v>
      </c>
      <c r="U12" s="11">
        <v>5.0000000000000001E-3</v>
      </c>
      <c r="V12" s="11">
        <v>0.108</v>
      </c>
      <c r="W12" s="11">
        <v>0.10299999999999999</v>
      </c>
      <c r="X12" s="11">
        <v>4.7E-2</v>
      </c>
      <c r="Y12" s="11">
        <v>0.128</v>
      </c>
      <c r="Z12" s="11"/>
      <c r="AA12" s="11"/>
      <c r="AB12" s="11"/>
      <c r="AC12" s="14"/>
      <c r="AD12" s="14"/>
      <c r="AE12" s="14"/>
      <c r="AF12" s="11"/>
      <c r="AG12" s="11"/>
      <c r="AH12" s="11"/>
      <c r="AI12" s="11"/>
      <c r="AJ12" s="11"/>
      <c r="AK12" s="11"/>
      <c r="AL12" s="11"/>
    </row>
    <row r="13" spans="1:38">
      <c r="A13" s="6" t="s">
        <v>104</v>
      </c>
      <c r="B13" s="7" t="s">
        <v>66</v>
      </c>
      <c r="C13" s="8">
        <v>5871.8970010000003</v>
      </c>
      <c r="D13" s="8">
        <v>46.106000999999999</v>
      </c>
      <c r="E13" s="8">
        <v>1840.5393999999999</v>
      </c>
      <c r="F13" s="8">
        <v>5745.3950000000004</v>
      </c>
      <c r="G13" s="8">
        <v>3279.5583710000001</v>
      </c>
      <c r="H13" s="8">
        <v>1380.7483139999999</v>
      </c>
      <c r="I13" s="8">
        <v>1204.254171</v>
      </c>
      <c r="J13" s="2">
        <v>23988</v>
      </c>
      <c r="K13" s="8"/>
      <c r="L13" s="8">
        <f t="shared" si="1"/>
        <v>43356.498258</v>
      </c>
      <c r="M13" s="8"/>
      <c r="O13" s="11">
        <v>0.183</v>
      </c>
      <c r="P13" s="11">
        <v>9.8000000000000004E-2</v>
      </c>
      <c r="Q13" s="11">
        <v>0.23</v>
      </c>
      <c r="R13" s="11">
        <v>3.0000000000000001E-3</v>
      </c>
      <c r="S13" s="11">
        <v>2.5000000000000001E-2</v>
      </c>
      <c r="T13" s="11">
        <v>3.4000000000000002E-2</v>
      </c>
      <c r="U13" s="11">
        <v>5.0000000000000001E-3</v>
      </c>
      <c r="V13" s="11">
        <v>5.8999999999999997E-2</v>
      </c>
      <c r="W13" s="11">
        <v>0.127</v>
      </c>
      <c r="X13" s="11">
        <v>0.05</v>
      </c>
      <c r="Y13" s="11">
        <v>0.186</v>
      </c>
      <c r="Z13" s="11"/>
      <c r="AA13" s="11"/>
      <c r="AB13" s="11"/>
      <c r="AC13" s="14"/>
      <c r="AD13" s="14"/>
      <c r="AE13" s="14"/>
      <c r="AF13" s="14"/>
      <c r="AG13" s="14"/>
    </row>
    <row r="14" spans="1:38">
      <c r="A14" s="6" t="s">
        <v>105</v>
      </c>
      <c r="B14" s="7" t="s">
        <v>66</v>
      </c>
      <c r="C14" s="8">
        <v>553.15797999999995</v>
      </c>
      <c r="D14" s="8">
        <v>15.95185</v>
      </c>
      <c r="E14" s="8">
        <v>1143.4015999999999</v>
      </c>
      <c r="F14" s="8">
        <v>3332.9668000000001</v>
      </c>
      <c r="G14" s="8">
        <v>1580.573408</v>
      </c>
      <c r="H14" s="8">
        <v>716.37309200000004</v>
      </c>
      <c r="I14" s="8">
        <v>661.48097099999995</v>
      </c>
      <c r="J14" s="2">
        <v>12951</v>
      </c>
      <c r="K14" s="8"/>
      <c r="L14" s="8">
        <f t="shared" si="1"/>
        <v>20954.905701</v>
      </c>
      <c r="M14" s="8"/>
      <c r="O14" s="11">
        <v>7.0000000000000007E-2</v>
      </c>
      <c r="P14" s="11">
        <v>8.8999999999999996E-2</v>
      </c>
      <c r="Q14" s="11">
        <v>0.29699999999999999</v>
      </c>
      <c r="R14" s="11">
        <v>6.0000000000000001E-3</v>
      </c>
      <c r="S14" s="11">
        <v>2.7E-2</v>
      </c>
      <c r="T14" s="11">
        <v>2.9000000000000001E-2</v>
      </c>
      <c r="U14" s="11">
        <v>7.0000000000000001E-3</v>
      </c>
      <c r="V14" s="11">
        <v>5.2999999999999999E-2</v>
      </c>
      <c r="W14" s="11">
        <v>0.154</v>
      </c>
      <c r="X14" s="11">
        <v>6.9000000000000006E-2</v>
      </c>
      <c r="Y14" s="11">
        <v>0.2</v>
      </c>
      <c r="Z14" s="11"/>
      <c r="AA14" s="11"/>
      <c r="AB14" s="11"/>
      <c r="AC14" s="14"/>
      <c r="AD14" s="14"/>
      <c r="AE14" s="14"/>
      <c r="AF14" s="14"/>
      <c r="AG14" s="14"/>
    </row>
    <row r="15" spans="1:38">
      <c r="A15" s="6" t="s">
        <v>106</v>
      </c>
      <c r="B15" s="7" t="s">
        <v>66</v>
      </c>
      <c r="C15" s="8">
        <v>469.5</v>
      </c>
      <c r="D15" s="8">
        <v>3.5554999999999999</v>
      </c>
      <c r="E15" s="8">
        <v>164.74680000000001</v>
      </c>
      <c r="F15" s="8">
        <v>304.38</v>
      </c>
      <c r="G15" s="8">
        <v>229.0419</v>
      </c>
      <c r="H15" s="8">
        <v>164.8998</v>
      </c>
      <c r="I15" s="8">
        <v>137.1182</v>
      </c>
      <c r="J15" s="2">
        <v>2233</v>
      </c>
      <c r="K15" s="8"/>
      <c r="L15" s="8">
        <f t="shared" si="1"/>
        <v>3706.2422000000001</v>
      </c>
      <c r="M15" s="8"/>
      <c r="O15" s="11">
        <v>0.109</v>
      </c>
      <c r="P15" s="11">
        <v>6.8000000000000005E-2</v>
      </c>
      <c r="Q15" s="11">
        <v>0.27800000000000002</v>
      </c>
      <c r="R15" s="11">
        <v>4.0000000000000001E-3</v>
      </c>
      <c r="S15" s="11">
        <v>2.8000000000000001E-2</v>
      </c>
      <c r="T15" s="11">
        <v>3.6999999999999998E-2</v>
      </c>
      <c r="U15" s="11">
        <v>6.0000000000000001E-3</v>
      </c>
      <c r="V15" s="11">
        <v>3.5000000000000003E-2</v>
      </c>
      <c r="W15" s="11">
        <v>0.14799999999999999</v>
      </c>
      <c r="X15" s="11">
        <v>5.3999999999999999E-2</v>
      </c>
      <c r="Y15" s="11">
        <v>0.23200000000000001</v>
      </c>
      <c r="Z15" s="11"/>
      <c r="AA15" s="11"/>
      <c r="AB15" s="11"/>
      <c r="AC15" s="14"/>
      <c r="AD15" s="14"/>
      <c r="AE15" s="14"/>
      <c r="AF15" s="14"/>
      <c r="AG15" s="14"/>
    </row>
    <row r="16" spans="1:38">
      <c r="A16" s="6" t="s">
        <v>107</v>
      </c>
      <c r="B16" s="7" t="s">
        <v>66</v>
      </c>
      <c r="C16" s="8">
        <v>187.35</v>
      </c>
      <c r="D16" s="8">
        <v>2.7943690000000001</v>
      </c>
      <c r="E16" s="8">
        <v>272.74919999999997</v>
      </c>
      <c r="F16" s="8">
        <v>375.57</v>
      </c>
      <c r="G16" s="8">
        <v>446.54874599999999</v>
      </c>
      <c r="H16" s="8">
        <v>186.96859899999998</v>
      </c>
      <c r="I16" s="8">
        <v>205.237213</v>
      </c>
      <c r="J16" s="2">
        <v>2922</v>
      </c>
      <c r="K16" s="8"/>
      <c r="L16" s="8">
        <f t="shared" ref="L16:L58" si="2">SUM(C16:J16)</f>
        <v>4599.2181270000001</v>
      </c>
      <c r="M16" s="8"/>
      <c r="O16" s="11">
        <v>2.5999999999999999E-2</v>
      </c>
      <c r="P16" s="11">
        <v>6.7000000000000004E-2</v>
      </c>
      <c r="Q16" s="11">
        <v>0.30399999999999999</v>
      </c>
      <c r="R16" s="11">
        <v>4.0000000000000001E-3</v>
      </c>
      <c r="S16" s="11">
        <v>2.9000000000000001E-2</v>
      </c>
      <c r="T16" s="11">
        <v>4.2000000000000003E-2</v>
      </c>
      <c r="U16" s="11">
        <v>6.0000000000000001E-3</v>
      </c>
      <c r="V16" s="11">
        <v>4.9000000000000002E-2</v>
      </c>
      <c r="W16" s="11">
        <v>0.154</v>
      </c>
      <c r="X16" s="11">
        <v>0.05</v>
      </c>
      <c r="Y16" s="11">
        <v>0.26900000000000002</v>
      </c>
      <c r="Z16" s="11"/>
      <c r="AA16" s="11"/>
      <c r="AB16" s="11"/>
      <c r="AC16" s="14"/>
      <c r="AD16" s="14"/>
      <c r="AE16" s="14"/>
      <c r="AF16" s="14"/>
      <c r="AG16" s="14"/>
    </row>
    <row r="17" spans="1:33">
      <c r="A17" s="6" t="s">
        <v>108</v>
      </c>
      <c r="B17" s="7" t="s">
        <v>66</v>
      </c>
      <c r="C17" s="8">
        <v>14133.230142</v>
      </c>
      <c r="D17" s="8">
        <v>66.586518999999996</v>
      </c>
      <c r="E17" s="8">
        <v>538.320243</v>
      </c>
      <c r="F17" s="8">
        <v>4354.0796929999997</v>
      </c>
      <c r="G17" s="8">
        <v>3713.2746360000001</v>
      </c>
      <c r="H17" s="8">
        <v>2721.33878</v>
      </c>
      <c r="I17" s="8">
        <v>2347.4076169999998</v>
      </c>
      <c r="J17" s="2">
        <v>31505</v>
      </c>
      <c r="K17" s="8"/>
      <c r="L17" s="8">
        <f t="shared" si="2"/>
        <v>59379.237630000003</v>
      </c>
      <c r="M17" s="8"/>
      <c r="O17" s="11">
        <v>0.11</v>
      </c>
      <c r="P17" s="11">
        <v>0.11700000000000001</v>
      </c>
      <c r="Q17" s="11">
        <v>0.29299999999999998</v>
      </c>
      <c r="R17" s="11">
        <v>4.0000000000000001E-3</v>
      </c>
      <c r="S17" s="11">
        <v>2.3E-2</v>
      </c>
      <c r="T17" s="11">
        <v>2.1000000000000001E-2</v>
      </c>
      <c r="U17" s="11">
        <v>6.0000000000000001E-3</v>
      </c>
      <c r="V17" s="11">
        <v>6.0999999999999999E-2</v>
      </c>
      <c r="W17" s="11">
        <v>0.13</v>
      </c>
      <c r="X17" s="11">
        <v>6.3E-2</v>
      </c>
      <c r="Y17" s="11">
        <v>0.17100000000000001</v>
      </c>
      <c r="Z17" s="11"/>
      <c r="AA17" s="11"/>
      <c r="AB17" s="11"/>
      <c r="AC17" s="14"/>
      <c r="AD17" s="14"/>
      <c r="AE17" s="14"/>
      <c r="AF17" s="14"/>
      <c r="AG17" s="14"/>
    </row>
    <row r="18" spans="1:33">
      <c r="A18" s="6" t="s">
        <v>109</v>
      </c>
      <c r="B18" s="7" t="s">
        <v>66</v>
      </c>
      <c r="C18" s="8">
        <v>1817.87</v>
      </c>
      <c r="D18" s="8">
        <v>3.5409999999999999</v>
      </c>
      <c r="E18" s="8">
        <v>648.64049999999997</v>
      </c>
      <c r="F18" s="8">
        <v>1116.5139999999999</v>
      </c>
      <c r="G18" s="8">
        <v>768.98200000000008</v>
      </c>
      <c r="H18" s="8">
        <v>490.8775</v>
      </c>
      <c r="I18" s="8">
        <v>516.82399999999996</v>
      </c>
      <c r="J18" s="2">
        <v>7049</v>
      </c>
      <c r="K18" s="8"/>
      <c r="L18" s="8">
        <f t="shared" si="2"/>
        <v>12412.249</v>
      </c>
      <c r="M18" s="8"/>
      <c r="O18" s="11">
        <v>0.19800000000000001</v>
      </c>
      <c r="P18" s="11">
        <v>0.18</v>
      </c>
      <c r="Q18" s="11">
        <v>0.189</v>
      </c>
      <c r="R18" s="11">
        <v>4.0000000000000001E-3</v>
      </c>
      <c r="S18" s="11">
        <v>1.7999999999999999E-2</v>
      </c>
      <c r="T18" s="11">
        <v>0.02</v>
      </c>
      <c r="U18" s="11">
        <v>5.0000000000000001E-3</v>
      </c>
      <c r="V18" s="11">
        <v>0.108</v>
      </c>
      <c r="W18" s="11">
        <v>0.10299999999999999</v>
      </c>
      <c r="X18" s="11">
        <v>4.7E-2</v>
      </c>
      <c r="Y18" s="11">
        <v>0.128</v>
      </c>
      <c r="Z18" s="11"/>
      <c r="AA18" s="11"/>
      <c r="AB18" s="11"/>
      <c r="AC18" s="14"/>
      <c r="AD18" s="14"/>
      <c r="AE18" s="14"/>
      <c r="AF18" s="14"/>
      <c r="AG18" s="14"/>
    </row>
    <row r="19" spans="1:33">
      <c r="A19" s="6" t="s">
        <v>110</v>
      </c>
      <c r="B19" s="7" t="s">
        <v>66</v>
      </c>
      <c r="C19" s="8">
        <v>2791.491</v>
      </c>
      <c r="D19" s="8">
        <v>7.6466000000000003</v>
      </c>
      <c r="E19" s="8">
        <v>151.91079999999999</v>
      </c>
      <c r="F19" s="8">
        <v>848.22500000000002</v>
      </c>
      <c r="G19" s="8">
        <v>326.14879999999999</v>
      </c>
      <c r="H19" s="8">
        <v>248.92169999999999</v>
      </c>
      <c r="I19" s="8">
        <v>286.0086</v>
      </c>
      <c r="J19" s="2">
        <v>5127</v>
      </c>
      <c r="K19" s="8"/>
      <c r="L19" s="8">
        <f t="shared" si="2"/>
        <v>9787.3525000000009</v>
      </c>
      <c r="M19" s="8"/>
      <c r="O19" s="11">
        <v>0.183</v>
      </c>
      <c r="P19" s="11">
        <v>9.8000000000000004E-2</v>
      </c>
      <c r="Q19" s="11">
        <v>0.23</v>
      </c>
      <c r="R19" s="11">
        <v>3.0000000000000001E-3</v>
      </c>
      <c r="S19" s="11">
        <v>2.5000000000000001E-2</v>
      </c>
      <c r="T19" s="11">
        <v>3.4000000000000002E-2</v>
      </c>
      <c r="U19" s="11">
        <v>5.0000000000000001E-3</v>
      </c>
      <c r="V19" s="11">
        <v>5.8999999999999997E-2</v>
      </c>
      <c r="W19" s="11">
        <v>0.127</v>
      </c>
      <c r="X19" s="11">
        <v>0.05</v>
      </c>
      <c r="Y19" s="11">
        <v>0.186</v>
      </c>
      <c r="Z19" s="11"/>
      <c r="AA19" s="11"/>
      <c r="AB19" s="11"/>
      <c r="AC19" s="14"/>
      <c r="AD19" s="14"/>
      <c r="AE19" s="14"/>
      <c r="AF19" s="14"/>
      <c r="AG19" s="14"/>
    </row>
    <row r="20" spans="1:33">
      <c r="A20" s="6" t="s">
        <v>111</v>
      </c>
      <c r="B20" s="7" t="s">
        <v>66</v>
      </c>
      <c r="C20" s="8">
        <v>5871.8970010000003</v>
      </c>
      <c r="D20" s="8">
        <v>46.106000999999999</v>
      </c>
      <c r="E20" s="8">
        <v>1840.5393999999999</v>
      </c>
      <c r="F20" s="8">
        <v>5745.3950000000004</v>
      </c>
      <c r="G20" s="8">
        <v>3279.5583710000001</v>
      </c>
      <c r="H20" s="8">
        <v>1380.7483139999999</v>
      </c>
      <c r="I20" s="8">
        <v>1204.254171</v>
      </c>
      <c r="J20" s="2">
        <v>23988</v>
      </c>
      <c r="K20" s="8"/>
      <c r="L20" s="8">
        <f t="shared" si="2"/>
        <v>43356.498258</v>
      </c>
      <c r="M20" s="8"/>
      <c r="O20" s="11">
        <v>7.0000000000000007E-2</v>
      </c>
      <c r="P20" s="11">
        <v>8.8999999999999996E-2</v>
      </c>
      <c r="Q20" s="11">
        <v>0.29699999999999999</v>
      </c>
      <c r="R20" s="11">
        <v>6.0000000000000001E-3</v>
      </c>
      <c r="S20" s="11">
        <v>2.7E-2</v>
      </c>
      <c r="T20" s="11">
        <v>2.9000000000000001E-2</v>
      </c>
      <c r="U20" s="11">
        <v>7.0000000000000001E-3</v>
      </c>
      <c r="V20" s="11">
        <v>5.2999999999999999E-2</v>
      </c>
      <c r="W20" s="11">
        <v>0.154</v>
      </c>
      <c r="X20" s="11">
        <v>6.9000000000000006E-2</v>
      </c>
      <c r="Y20" s="11">
        <v>0.2</v>
      </c>
      <c r="Z20" s="11"/>
      <c r="AA20" s="11"/>
      <c r="AB20" s="11"/>
      <c r="AC20" s="14"/>
      <c r="AD20" s="14"/>
      <c r="AE20" s="14"/>
      <c r="AF20" s="14"/>
      <c r="AG20" s="14"/>
    </row>
    <row r="21" spans="1:33">
      <c r="A21" s="6" t="s">
        <v>112</v>
      </c>
      <c r="B21" s="7" t="s">
        <v>66</v>
      </c>
      <c r="C21" s="8">
        <v>553.15797999999995</v>
      </c>
      <c r="D21" s="8">
        <v>15.95185</v>
      </c>
      <c r="E21" s="8">
        <v>1143.4015999999999</v>
      </c>
      <c r="F21" s="8">
        <v>3332.9668000000001</v>
      </c>
      <c r="G21" s="8">
        <v>1580.573408</v>
      </c>
      <c r="H21" s="8">
        <v>716.37309200000004</v>
      </c>
      <c r="I21" s="8">
        <v>661.48097099999995</v>
      </c>
      <c r="J21" s="2">
        <v>12951</v>
      </c>
      <c r="K21" s="8"/>
      <c r="L21" s="8">
        <f t="shared" si="2"/>
        <v>20954.905701</v>
      </c>
      <c r="M21" s="8"/>
      <c r="O21" s="11">
        <v>0.109</v>
      </c>
      <c r="P21" s="11">
        <v>6.8000000000000005E-2</v>
      </c>
      <c r="Q21" s="11">
        <v>0.27800000000000002</v>
      </c>
      <c r="R21" s="11">
        <v>4.0000000000000001E-3</v>
      </c>
      <c r="S21" s="11">
        <v>2.8000000000000001E-2</v>
      </c>
      <c r="T21" s="11">
        <v>3.6999999999999998E-2</v>
      </c>
      <c r="U21" s="11">
        <v>6.0000000000000001E-3</v>
      </c>
      <c r="V21" s="11">
        <v>3.5000000000000003E-2</v>
      </c>
      <c r="W21" s="11">
        <v>0.14799999999999999</v>
      </c>
      <c r="X21" s="11">
        <v>5.3999999999999999E-2</v>
      </c>
      <c r="Y21" s="11">
        <v>0.23200000000000001</v>
      </c>
      <c r="Z21" s="11"/>
      <c r="AA21" s="11"/>
      <c r="AB21" s="11"/>
      <c r="AC21" s="14"/>
      <c r="AD21" s="14"/>
      <c r="AE21" s="14"/>
      <c r="AF21" s="14"/>
      <c r="AG21" s="14"/>
    </row>
    <row r="22" spans="1:33">
      <c r="A22" s="6" t="s">
        <v>113</v>
      </c>
      <c r="B22" s="7" t="s">
        <v>66</v>
      </c>
      <c r="C22" s="8">
        <v>469.5</v>
      </c>
      <c r="D22" s="8">
        <v>3.5554999999999999</v>
      </c>
      <c r="E22" s="8">
        <v>164.74680000000001</v>
      </c>
      <c r="F22" s="8">
        <v>304.38</v>
      </c>
      <c r="G22" s="8">
        <v>229.0419</v>
      </c>
      <c r="H22" s="8">
        <v>164.8998</v>
      </c>
      <c r="I22" s="8">
        <v>137.1182</v>
      </c>
      <c r="J22" s="2">
        <v>2233</v>
      </c>
      <c r="K22" s="8"/>
      <c r="L22" s="8">
        <f t="shared" si="2"/>
        <v>3706.2422000000001</v>
      </c>
      <c r="M22" s="8"/>
      <c r="O22" s="11">
        <v>2.5999999999999999E-2</v>
      </c>
      <c r="P22" s="11">
        <v>6.7000000000000004E-2</v>
      </c>
      <c r="Q22" s="11">
        <v>0.30399999999999999</v>
      </c>
      <c r="R22" s="11">
        <v>4.0000000000000001E-3</v>
      </c>
      <c r="S22" s="11">
        <v>2.9000000000000001E-2</v>
      </c>
      <c r="T22" s="11">
        <v>4.2000000000000003E-2</v>
      </c>
      <c r="U22" s="11">
        <v>6.0000000000000001E-3</v>
      </c>
      <c r="V22" s="11">
        <v>4.9000000000000002E-2</v>
      </c>
      <c r="W22" s="11">
        <v>0.154</v>
      </c>
      <c r="X22" s="11">
        <v>0.05</v>
      </c>
      <c r="Y22" s="11">
        <v>0.26900000000000002</v>
      </c>
      <c r="Z22" s="11"/>
      <c r="AA22" s="11"/>
      <c r="AB22" s="11"/>
      <c r="AC22" s="14"/>
      <c r="AD22" s="14"/>
      <c r="AE22" s="14"/>
      <c r="AF22" s="14"/>
      <c r="AG22" s="14"/>
    </row>
    <row r="23" spans="1:33">
      <c r="A23" s="6" t="s">
        <v>114</v>
      </c>
      <c r="B23" s="7" t="s">
        <v>66</v>
      </c>
      <c r="C23" s="8">
        <v>187.35</v>
      </c>
      <c r="D23" s="8">
        <v>2.7943690000000001</v>
      </c>
      <c r="E23" s="8">
        <v>272.74919999999997</v>
      </c>
      <c r="F23" s="8">
        <v>375.57</v>
      </c>
      <c r="G23" s="8">
        <v>446.54874599999999</v>
      </c>
      <c r="H23" s="8">
        <v>186.96859899999998</v>
      </c>
      <c r="I23" s="8">
        <v>205.237213</v>
      </c>
      <c r="J23" s="2">
        <v>2922</v>
      </c>
      <c r="K23" s="8"/>
      <c r="L23" s="8">
        <f t="shared" si="2"/>
        <v>4599.2181270000001</v>
      </c>
      <c r="M23" s="8"/>
      <c r="O23" s="11">
        <v>0.11</v>
      </c>
      <c r="P23" s="11">
        <v>0.11700000000000001</v>
      </c>
      <c r="Q23" s="11">
        <v>0.29299999999999998</v>
      </c>
      <c r="R23" s="11">
        <v>4.0000000000000001E-3</v>
      </c>
      <c r="S23" s="11">
        <v>2.3E-2</v>
      </c>
      <c r="T23" s="11">
        <v>2.1000000000000001E-2</v>
      </c>
      <c r="U23" s="11">
        <v>6.0000000000000001E-3</v>
      </c>
      <c r="V23" s="11">
        <v>6.0999999999999999E-2</v>
      </c>
      <c r="W23" s="11">
        <v>0.13</v>
      </c>
      <c r="X23" s="11">
        <v>6.3E-2</v>
      </c>
      <c r="Y23" s="11">
        <v>0.17100000000000001</v>
      </c>
      <c r="Z23" s="11"/>
      <c r="AA23" s="11"/>
      <c r="AB23" s="11"/>
      <c r="AC23" s="14"/>
      <c r="AD23" s="14"/>
      <c r="AE23" s="14"/>
      <c r="AF23" s="14"/>
      <c r="AG23" s="14"/>
    </row>
    <row r="24" spans="1:33">
      <c r="A24" s="6" t="s">
        <v>115</v>
      </c>
      <c r="B24" s="7" t="s">
        <v>66</v>
      </c>
      <c r="C24" s="8">
        <v>14133.230142</v>
      </c>
      <c r="D24" s="8">
        <v>66.586518999999996</v>
      </c>
      <c r="E24" s="8">
        <v>538.320243</v>
      </c>
      <c r="F24" s="8">
        <v>4354.0796929999997</v>
      </c>
      <c r="G24" s="8">
        <v>3713.2746360000001</v>
      </c>
      <c r="H24" s="8">
        <v>2721.33878</v>
      </c>
      <c r="I24" s="8">
        <v>2347.4076169999998</v>
      </c>
      <c r="J24" s="2">
        <v>31505</v>
      </c>
      <c r="K24" s="8"/>
      <c r="L24" s="8">
        <f t="shared" si="2"/>
        <v>59379.237630000003</v>
      </c>
      <c r="M24" s="8"/>
      <c r="O24" s="11">
        <v>0.19800000000000001</v>
      </c>
      <c r="P24" s="11">
        <v>0.18</v>
      </c>
      <c r="Q24" s="11">
        <v>0.189</v>
      </c>
      <c r="R24" s="11">
        <v>4.0000000000000001E-3</v>
      </c>
      <c r="S24" s="11">
        <v>1.7999999999999999E-2</v>
      </c>
      <c r="T24" s="11">
        <v>0.02</v>
      </c>
      <c r="U24" s="11">
        <v>5.0000000000000001E-3</v>
      </c>
      <c r="V24" s="11">
        <v>0.108</v>
      </c>
      <c r="W24" s="11">
        <v>0.10299999999999999</v>
      </c>
      <c r="X24" s="11">
        <v>4.7E-2</v>
      </c>
      <c r="Y24" s="11">
        <v>0.128</v>
      </c>
      <c r="Z24" s="11"/>
      <c r="AA24" s="11"/>
      <c r="AB24" s="11"/>
      <c r="AC24" s="14"/>
      <c r="AD24" s="14"/>
      <c r="AE24" s="14"/>
      <c r="AF24" s="14"/>
      <c r="AG24" s="14"/>
    </row>
    <row r="25" spans="1:33">
      <c r="A25" s="6" t="s">
        <v>116</v>
      </c>
      <c r="B25" s="7" t="s">
        <v>66</v>
      </c>
      <c r="C25" s="8">
        <v>1817.87</v>
      </c>
      <c r="D25" s="8">
        <v>3.5409999999999999</v>
      </c>
      <c r="E25" s="8">
        <v>648.64049999999997</v>
      </c>
      <c r="F25" s="8">
        <v>1116.5139999999999</v>
      </c>
      <c r="G25" s="8">
        <v>768.98200000000008</v>
      </c>
      <c r="H25" s="8">
        <v>490.8775</v>
      </c>
      <c r="I25" s="8">
        <v>516.82399999999996</v>
      </c>
      <c r="J25" s="2">
        <v>7049</v>
      </c>
      <c r="K25" s="8"/>
      <c r="L25" s="8">
        <f t="shared" si="2"/>
        <v>12412.249</v>
      </c>
      <c r="M25" s="8"/>
      <c r="O25" s="11">
        <v>0.183</v>
      </c>
      <c r="P25" s="11">
        <v>9.8000000000000004E-2</v>
      </c>
      <c r="Q25" s="11">
        <v>0.23</v>
      </c>
      <c r="R25" s="11">
        <v>3.0000000000000001E-3</v>
      </c>
      <c r="S25" s="11">
        <v>2.5000000000000001E-2</v>
      </c>
      <c r="T25" s="11">
        <v>3.4000000000000002E-2</v>
      </c>
      <c r="U25" s="11">
        <v>5.0000000000000001E-3</v>
      </c>
      <c r="V25" s="11">
        <v>5.8999999999999997E-2</v>
      </c>
      <c r="W25" s="11">
        <v>0.127</v>
      </c>
      <c r="X25" s="11">
        <v>0.05</v>
      </c>
      <c r="Y25" s="11">
        <v>0.186</v>
      </c>
      <c r="Z25" s="11"/>
      <c r="AA25" s="11"/>
      <c r="AB25" s="11"/>
      <c r="AC25" s="14"/>
      <c r="AD25" s="14"/>
      <c r="AE25" s="14"/>
      <c r="AF25" s="14"/>
      <c r="AG25" s="14"/>
    </row>
    <row r="26" spans="1:33">
      <c r="A26" s="6" t="s">
        <v>117</v>
      </c>
      <c r="B26" s="7" t="s">
        <v>66</v>
      </c>
      <c r="C26" s="8">
        <v>2791.491</v>
      </c>
      <c r="D26" s="8">
        <v>7.6466000000000003</v>
      </c>
      <c r="E26" s="8">
        <v>151.91079999999999</v>
      </c>
      <c r="F26" s="8">
        <v>848.22500000000002</v>
      </c>
      <c r="G26" s="8">
        <v>326.14879999999999</v>
      </c>
      <c r="H26" s="8">
        <v>248.92169999999999</v>
      </c>
      <c r="I26" s="8">
        <v>286.0086</v>
      </c>
      <c r="J26" s="2">
        <v>5127</v>
      </c>
      <c r="K26" s="8"/>
      <c r="L26" s="8">
        <f t="shared" si="2"/>
        <v>9787.3525000000009</v>
      </c>
      <c r="M26" s="8"/>
      <c r="O26" s="11">
        <v>7.0000000000000007E-2</v>
      </c>
      <c r="P26" s="11">
        <v>8.8999999999999996E-2</v>
      </c>
      <c r="Q26" s="11">
        <v>0.29699999999999999</v>
      </c>
      <c r="R26" s="11">
        <v>6.0000000000000001E-3</v>
      </c>
      <c r="S26" s="11">
        <v>2.7E-2</v>
      </c>
      <c r="T26" s="11">
        <v>2.9000000000000001E-2</v>
      </c>
      <c r="U26" s="11">
        <v>7.0000000000000001E-3</v>
      </c>
      <c r="V26" s="11">
        <v>5.2999999999999999E-2</v>
      </c>
      <c r="W26" s="11">
        <v>0.154</v>
      </c>
      <c r="X26" s="11">
        <v>6.9000000000000006E-2</v>
      </c>
      <c r="Y26" s="11">
        <v>0.2</v>
      </c>
      <c r="Z26" s="11"/>
      <c r="AA26" s="11"/>
      <c r="AB26" s="11"/>
      <c r="AC26" s="14"/>
      <c r="AD26" s="14"/>
      <c r="AE26" s="14"/>
      <c r="AF26" s="14"/>
      <c r="AG26" s="14"/>
    </row>
    <row r="27" spans="1:33">
      <c r="A27" s="6" t="s">
        <v>118</v>
      </c>
      <c r="B27" s="7" t="s">
        <v>66</v>
      </c>
      <c r="C27" s="8">
        <v>5871.8970010000003</v>
      </c>
      <c r="D27" s="8">
        <v>46.106000999999999</v>
      </c>
      <c r="E27" s="8">
        <v>1840.5393999999999</v>
      </c>
      <c r="F27" s="8">
        <v>5745.3950000000004</v>
      </c>
      <c r="G27" s="8">
        <v>3279.5583710000001</v>
      </c>
      <c r="H27" s="8">
        <v>1380.7483139999999</v>
      </c>
      <c r="I27" s="8">
        <v>1204.254171</v>
      </c>
      <c r="J27" s="2">
        <v>23988</v>
      </c>
      <c r="K27" s="8"/>
      <c r="L27" s="8">
        <f t="shared" si="2"/>
        <v>43356.498258</v>
      </c>
      <c r="M27" s="8"/>
      <c r="O27" s="11">
        <v>0.109</v>
      </c>
      <c r="P27" s="11">
        <v>6.8000000000000005E-2</v>
      </c>
      <c r="Q27" s="11">
        <v>0.27800000000000002</v>
      </c>
      <c r="R27" s="11">
        <v>4.0000000000000001E-3</v>
      </c>
      <c r="S27" s="11">
        <v>2.8000000000000001E-2</v>
      </c>
      <c r="T27" s="11">
        <v>3.6999999999999998E-2</v>
      </c>
      <c r="U27" s="11">
        <v>6.0000000000000001E-3</v>
      </c>
      <c r="V27" s="11">
        <v>3.5000000000000003E-2</v>
      </c>
      <c r="W27" s="11">
        <v>0.14799999999999999</v>
      </c>
      <c r="X27" s="11">
        <v>5.3999999999999999E-2</v>
      </c>
      <c r="Y27" s="11">
        <v>0.23200000000000001</v>
      </c>
      <c r="Z27" s="11"/>
      <c r="AA27" s="11"/>
      <c r="AB27" s="11"/>
      <c r="AC27" s="14"/>
      <c r="AD27" s="14"/>
      <c r="AE27" s="14"/>
      <c r="AF27" s="14"/>
      <c r="AG27" s="14"/>
    </row>
    <row r="28" spans="1:33">
      <c r="A28" s="6" t="s">
        <v>119</v>
      </c>
      <c r="B28" s="7" t="s">
        <v>66</v>
      </c>
      <c r="C28" s="8">
        <v>553.15797999999995</v>
      </c>
      <c r="D28" s="8">
        <v>15.95185</v>
      </c>
      <c r="E28" s="8">
        <v>1143.4015999999999</v>
      </c>
      <c r="F28" s="8">
        <v>3332.9668000000001</v>
      </c>
      <c r="G28" s="8">
        <v>1580.573408</v>
      </c>
      <c r="H28" s="8">
        <v>716.37309200000004</v>
      </c>
      <c r="I28" s="8">
        <v>661.48097099999995</v>
      </c>
      <c r="J28" s="2">
        <v>12951</v>
      </c>
      <c r="K28" s="8"/>
      <c r="L28" s="8">
        <f t="shared" si="2"/>
        <v>20954.905701</v>
      </c>
      <c r="M28" s="8"/>
      <c r="O28" s="11">
        <v>2.5999999999999999E-2</v>
      </c>
      <c r="P28" s="11">
        <v>6.7000000000000004E-2</v>
      </c>
      <c r="Q28" s="11">
        <v>0.30399999999999999</v>
      </c>
      <c r="R28" s="11">
        <v>4.0000000000000001E-3</v>
      </c>
      <c r="S28" s="11">
        <v>2.9000000000000001E-2</v>
      </c>
      <c r="T28" s="11">
        <v>4.2000000000000003E-2</v>
      </c>
      <c r="U28" s="11">
        <v>6.0000000000000001E-3</v>
      </c>
      <c r="V28" s="11">
        <v>4.9000000000000002E-2</v>
      </c>
      <c r="W28" s="11">
        <v>0.154</v>
      </c>
      <c r="X28" s="11">
        <v>0.05</v>
      </c>
      <c r="Y28" s="11">
        <v>0.26900000000000002</v>
      </c>
      <c r="Z28" s="11"/>
      <c r="AA28" s="11"/>
      <c r="AB28" s="11"/>
      <c r="AC28" s="14"/>
      <c r="AD28" s="14"/>
      <c r="AE28" s="14"/>
      <c r="AF28" s="14"/>
      <c r="AG28" s="14"/>
    </row>
    <row r="29" spans="1:33">
      <c r="A29" s="6" t="s">
        <v>120</v>
      </c>
      <c r="B29" s="7" t="s">
        <v>66</v>
      </c>
      <c r="C29" s="8">
        <v>469.5</v>
      </c>
      <c r="D29" s="8">
        <v>3.5554999999999999</v>
      </c>
      <c r="E29" s="8">
        <v>164.74680000000001</v>
      </c>
      <c r="F29" s="8">
        <v>304.38</v>
      </c>
      <c r="G29" s="8">
        <v>229.0419</v>
      </c>
      <c r="H29" s="8">
        <v>164.8998</v>
      </c>
      <c r="I29" s="8">
        <v>137.1182</v>
      </c>
      <c r="J29" s="2">
        <v>2233</v>
      </c>
      <c r="K29" s="8"/>
      <c r="L29" s="8">
        <f t="shared" si="2"/>
        <v>3706.2422000000001</v>
      </c>
      <c r="M29" s="8"/>
      <c r="O29" s="11">
        <v>0.11</v>
      </c>
      <c r="P29" s="11">
        <v>0.11700000000000001</v>
      </c>
      <c r="Q29" s="11">
        <v>0.29299999999999998</v>
      </c>
      <c r="R29" s="11">
        <v>4.0000000000000001E-3</v>
      </c>
      <c r="S29" s="11">
        <v>2.3E-2</v>
      </c>
      <c r="T29" s="11">
        <v>2.1000000000000001E-2</v>
      </c>
      <c r="U29" s="11">
        <v>6.0000000000000001E-3</v>
      </c>
      <c r="V29" s="11">
        <v>6.0999999999999999E-2</v>
      </c>
      <c r="W29" s="11">
        <v>0.13</v>
      </c>
      <c r="X29" s="11">
        <v>6.3E-2</v>
      </c>
      <c r="Y29" s="11">
        <v>0.17100000000000001</v>
      </c>
      <c r="Z29" s="11"/>
      <c r="AA29" s="11"/>
      <c r="AB29" s="11"/>
      <c r="AC29" s="14"/>
      <c r="AD29" s="14"/>
      <c r="AE29" s="14"/>
      <c r="AF29" s="14"/>
      <c r="AG29" s="14"/>
    </row>
    <row r="30" spans="1:33">
      <c r="A30" s="6" t="s">
        <v>121</v>
      </c>
      <c r="B30" s="7" t="s">
        <v>66</v>
      </c>
      <c r="C30" s="8">
        <v>187.35</v>
      </c>
      <c r="D30" s="8">
        <v>2.7943690000000001</v>
      </c>
      <c r="E30" s="8">
        <v>272.74919999999997</v>
      </c>
      <c r="F30" s="8">
        <v>375.57</v>
      </c>
      <c r="G30" s="8">
        <v>446.54874599999999</v>
      </c>
      <c r="H30" s="8">
        <v>186.96859899999998</v>
      </c>
      <c r="I30" s="8">
        <v>205.237213</v>
      </c>
      <c r="J30" s="2">
        <v>2922</v>
      </c>
      <c r="K30" s="8"/>
      <c r="L30" s="8">
        <f t="shared" si="2"/>
        <v>4599.2181270000001</v>
      </c>
      <c r="M30" s="8"/>
      <c r="O30" s="11">
        <v>0.19800000000000001</v>
      </c>
      <c r="P30" s="11">
        <v>0.18</v>
      </c>
      <c r="Q30" s="11">
        <v>0.189</v>
      </c>
      <c r="R30" s="11">
        <v>4.0000000000000001E-3</v>
      </c>
      <c r="S30" s="11">
        <v>1.7999999999999999E-2</v>
      </c>
      <c r="T30" s="11">
        <v>0.02</v>
      </c>
      <c r="U30" s="11">
        <v>5.0000000000000001E-3</v>
      </c>
      <c r="V30" s="11">
        <v>0.108</v>
      </c>
      <c r="W30" s="11">
        <v>0.10299999999999999</v>
      </c>
      <c r="X30" s="11">
        <v>4.7E-2</v>
      </c>
      <c r="Y30" s="11">
        <v>0.128</v>
      </c>
      <c r="Z30" s="11"/>
      <c r="AA30" s="11"/>
      <c r="AB30" s="11"/>
      <c r="AC30" s="14"/>
      <c r="AD30" s="14"/>
      <c r="AE30" s="14"/>
      <c r="AF30" s="14"/>
      <c r="AG30" s="14"/>
    </row>
    <row r="31" spans="1:33">
      <c r="A31" s="6" t="s">
        <v>122</v>
      </c>
      <c r="B31" s="7" t="s">
        <v>66</v>
      </c>
      <c r="C31" s="8">
        <v>14133.230142</v>
      </c>
      <c r="D31" s="8">
        <v>66.586518999999996</v>
      </c>
      <c r="E31" s="8">
        <v>538.320243</v>
      </c>
      <c r="F31" s="8">
        <v>4354.0796929999997</v>
      </c>
      <c r="G31" s="8">
        <v>3713.2746360000001</v>
      </c>
      <c r="H31" s="8">
        <v>2721.33878</v>
      </c>
      <c r="I31" s="8">
        <v>2347.4076169999998</v>
      </c>
      <c r="J31" s="2">
        <v>31505</v>
      </c>
      <c r="K31" s="8"/>
      <c r="L31" s="8">
        <f t="shared" si="2"/>
        <v>59379.237630000003</v>
      </c>
      <c r="M31" s="8"/>
      <c r="O31" s="11">
        <v>0.183</v>
      </c>
      <c r="P31" s="11">
        <v>9.8000000000000004E-2</v>
      </c>
      <c r="Q31" s="11">
        <v>0.23</v>
      </c>
      <c r="R31" s="11">
        <v>3.0000000000000001E-3</v>
      </c>
      <c r="S31" s="11">
        <v>2.5000000000000001E-2</v>
      </c>
      <c r="T31" s="11">
        <v>3.4000000000000002E-2</v>
      </c>
      <c r="U31" s="11">
        <v>5.0000000000000001E-3</v>
      </c>
      <c r="V31" s="11">
        <v>5.8999999999999997E-2</v>
      </c>
      <c r="W31" s="11">
        <v>0.127</v>
      </c>
      <c r="X31" s="11">
        <v>0.05</v>
      </c>
      <c r="Y31" s="11">
        <v>0.186</v>
      </c>
      <c r="Z31" s="11"/>
      <c r="AA31" s="11"/>
      <c r="AB31" s="11"/>
      <c r="AC31" s="14"/>
      <c r="AD31" s="14"/>
      <c r="AE31" s="14"/>
      <c r="AF31" s="14"/>
      <c r="AG31" s="14"/>
    </row>
    <row r="32" spans="1:33">
      <c r="A32" s="6" t="s">
        <v>123</v>
      </c>
      <c r="B32" s="7" t="s">
        <v>66</v>
      </c>
      <c r="C32" s="8">
        <v>1817.87</v>
      </c>
      <c r="D32" s="8">
        <v>3.5409999999999999</v>
      </c>
      <c r="E32" s="8">
        <v>648.64049999999997</v>
      </c>
      <c r="F32" s="8">
        <v>1116.5139999999999</v>
      </c>
      <c r="G32" s="8">
        <v>768.98200000000008</v>
      </c>
      <c r="H32" s="8">
        <v>490.8775</v>
      </c>
      <c r="I32" s="8">
        <v>516.82399999999996</v>
      </c>
      <c r="J32" s="2">
        <v>7049</v>
      </c>
      <c r="K32" s="8"/>
      <c r="L32" s="8">
        <f t="shared" si="2"/>
        <v>12412.249</v>
      </c>
      <c r="M32" s="8"/>
      <c r="O32" s="11">
        <v>7.0000000000000007E-2</v>
      </c>
      <c r="P32" s="11">
        <v>8.8999999999999996E-2</v>
      </c>
      <c r="Q32" s="11">
        <v>0.29699999999999999</v>
      </c>
      <c r="R32" s="11">
        <v>6.0000000000000001E-3</v>
      </c>
      <c r="S32" s="11">
        <v>2.7E-2</v>
      </c>
      <c r="T32" s="11">
        <v>2.9000000000000001E-2</v>
      </c>
      <c r="U32" s="11">
        <v>7.0000000000000001E-3</v>
      </c>
      <c r="V32" s="11">
        <v>5.2999999999999999E-2</v>
      </c>
      <c r="W32" s="11">
        <v>0.154</v>
      </c>
      <c r="X32" s="11">
        <v>6.9000000000000006E-2</v>
      </c>
      <c r="Y32" s="11">
        <v>0.2</v>
      </c>
      <c r="Z32" s="11"/>
      <c r="AA32" s="11"/>
      <c r="AB32" s="11"/>
      <c r="AC32" s="14"/>
      <c r="AD32" s="14"/>
      <c r="AE32" s="14"/>
      <c r="AF32" s="14"/>
      <c r="AG32" s="14"/>
    </row>
    <row r="33" spans="1:33">
      <c r="A33" s="6" t="s">
        <v>124</v>
      </c>
      <c r="B33" s="7" t="s">
        <v>66</v>
      </c>
      <c r="C33" s="8">
        <v>2791.491</v>
      </c>
      <c r="D33" s="8">
        <v>7.6466000000000003</v>
      </c>
      <c r="E33" s="8">
        <v>151.91079999999999</v>
      </c>
      <c r="F33" s="8">
        <v>848.22500000000002</v>
      </c>
      <c r="G33" s="8">
        <v>326.14879999999999</v>
      </c>
      <c r="H33" s="8">
        <v>248.92169999999999</v>
      </c>
      <c r="I33" s="8">
        <v>286.0086</v>
      </c>
      <c r="J33" s="2">
        <v>5127</v>
      </c>
      <c r="K33" s="8"/>
      <c r="L33" s="8">
        <f t="shared" si="2"/>
        <v>9787.3525000000009</v>
      </c>
      <c r="M33" s="8"/>
      <c r="O33" s="11">
        <v>0.109</v>
      </c>
      <c r="P33" s="11">
        <v>6.8000000000000005E-2</v>
      </c>
      <c r="Q33" s="11">
        <v>0.27800000000000002</v>
      </c>
      <c r="R33" s="11">
        <v>4.0000000000000001E-3</v>
      </c>
      <c r="S33" s="11">
        <v>2.8000000000000001E-2</v>
      </c>
      <c r="T33" s="11">
        <v>3.6999999999999998E-2</v>
      </c>
      <c r="U33" s="11">
        <v>6.0000000000000001E-3</v>
      </c>
      <c r="V33" s="11">
        <v>3.5000000000000003E-2</v>
      </c>
      <c r="W33" s="11">
        <v>0.14799999999999999</v>
      </c>
      <c r="X33" s="11">
        <v>5.3999999999999999E-2</v>
      </c>
      <c r="Y33" s="11">
        <v>0.23200000000000001</v>
      </c>
      <c r="Z33" s="11"/>
      <c r="AA33" s="11"/>
      <c r="AB33" s="11"/>
      <c r="AC33" s="14"/>
      <c r="AD33" s="14"/>
      <c r="AE33" s="14"/>
      <c r="AF33" s="14"/>
      <c r="AG33" s="14"/>
    </row>
    <row r="34" spans="1:33">
      <c r="A34" s="6" t="s">
        <v>125</v>
      </c>
      <c r="B34" s="7" t="s">
        <v>66</v>
      </c>
      <c r="C34" s="8">
        <v>5871.8970010000003</v>
      </c>
      <c r="D34" s="8">
        <v>46.106000999999999</v>
      </c>
      <c r="E34" s="8">
        <v>1840.5393999999999</v>
      </c>
      <c r="F34" s="8">
        <v>5745.3950000000004</v>
      </c>
      <c r="G34" s="8">
        <v>3279.5583710000001</v>
      </c>
      <c r="H34" s="8">
        <v>1380.7483139999999</v>
      </c>
      <c r="I34" s="8">
        <v>1204.254171</v>
      </c>
      <c r="J34" s="2">
        <v>23988</v>
      </c>
      <c r="K34" s="8"/>
      <c r="L34" s="8">
        <f t="shared" si="2"/>
        <v>43356.498258</v>
      </c>
      <c r="M34" s="8"/>
      <c r="O34" s="11">
        <v>2.5999999999999999E-2</v>
      </c>
      <c r="P34" s="11">
        <v>6.7000000000000004E-2</v>
      </c>
      <c r="Q34" s="11">
        <v>0.30399999999999999</v>
      </c>
      <c r="R34" s="11">
        <v>4.0000000000000001E-3</v>
      </c>
      <c r="S34" s="11">
        <v>2.9000000000000001E-2</v>
      </c>
      <c r="T34" s="11">
        <v>4.2000000000000003E-2</v>
      </c>
      <c r="U34" s="11">
        <v>6.0000000000000001E-3</v>
      </c>
      <c r="V34" s="11">
        <v>4.9000000000000002E-2</v>
      </c>
      <c r="W34" s="11">
        <v>0.154</v>
      </c>
      <c r="X34" s="11">
        <v>0.05</v>
      </c>
      <c r="Y34" s="11">
        <v>0.26900000000000002</v>
      </c>
      <c r="Z34" s="11"/>
      <c r="AA34" s="11"/>
      <c r="AB34" s="11"/>
      <c r="AC34" s="14"/>
      <c r="AD34" s="14"/>
      <c r="AE34" s="14"/>
      <c r="AF34" s="14"/>
      <c r="AG34" s="14"/>
    </row>
    <row r="35" spans="1:33">
      <c r="A35" s="6" t="s">
        <v>126</v>
      </c>
      <c r="B35" s="7" t="s">
        <v>66</v>
      </c>
      <c r="C35" s="8">
        <v>553.15797999999995</v>
      </c>
      <c r="D35" s="8">
        <v>15.95185</v>
      </c>
      <c r="E35" s="8">
        <v>1143.4015999999999</v>
      </c>
      <c r="F35" s="8">
        <v>3332.9668000000001</v>
      </c>
      <c r="G35" s="8">
        <v>1580.573408</v>
      </c>
      <c r="H35" s="8">
        <v>716.37309200000004</v>
      </c>
      <c r="I35" s="8">
        <v>661.48097099999995</v>
      </c>
      <c r="J35" s="2">
        <v>12951</v>
      </c>
      <c r="K35" s="8"/>
      <c r="L35" s="8">
        <f t="shared" si="2"/>
        <v>20954.905701</v>
      </c>
      <c r="M35" s="8"/>
      <c r="O35" s="11">
        <v>0.11</v>
      </c>
      <c r="P35" s="11">
        <v>0.11700000000000001</v>
      </c>
      <c r="Q35" s="11">
        <v>0.29299999999999998</v>
      </c>
      <c r="R35" s="11">
        <v>4.0000000000000001E-3</v>
      </c>
      <c r="S35" s="11">
        <v>2.3E-2</v>
      </c>
      <c r="T35" s="11">
        <v>2.1000000000000001E-2</v>
      </c>
      <c r="U35" s="11">
        <v>6.0000000000000001E-3</v>
      </c>
      <c r="V35" s="11">
        <v>6.0999999999999999E-2</v>
      </c>
      <c r="W35" s="11">
        <v>0.13</v>
      </c>
      <c r="X35" s="11">
        <v>6.3E-2</v>
      </c>
      <c r="Y35" s="11">
        <v>0.17100000000000001</v>
      </c>
      <c r="Z35" s="11"/>
      <c r="AA35" s="11"/>
      <c r="AB35" s="11"/>
      <c r="AC35" s="14"/>
      <c r="AD35" s="14"/>
      <c r="AE35" s="14"/>
      <c r="AF35" s="14"/>
      <c r="AG35" s="14"/>
    </row>
    <row r="36" spans="1:33">
      <c r="A36" s="6" t="s">
        <v>127</v>
      </c>
      <c r="B36" s="7" t="s">
        <v>66</v>
      </c>
      <c r="C36" s="8">
        <v>469.5</v>
      </c>
      <c r="D36" s="8">
        <v>3.5554999999999999</v>
      </c>
      <c r="E36" s="8">
        <v>164.74680000000001</v>
      </c>
      <c r="F36" s="8">
        <v>304.38</v>
      </c>
      <c r="G36" s="8">
        <v>229.0419</v>
      </c>
      <c r="H36" s="8">
        <v>164.8998</v>
      </c>
      <c r="I36" s="8">
        <v>137.1182</v>
      </c>
      <c r="J36" s="2">
        <v>2233</v>
      </c>
      <c r="K36" s="8"/>
      <c r="L36" s="8">
        <f t="shared" si="2"/>
        <v>3706.2422000000001</v>
      </c>
      <c r="M36" s="8"/>
      <c r="O36" s="11">
        <v>0.19800000000000001</v>
      </c>
      <c r="P36" s="11">
        <v>0.18</v>
      </c>
      <c r="Q36" s="11">
        <v>0.189</v>
      </c>
      <c r="R36" s="11">
        <v>4.0000000000000001E-3</v>
      </c>
      <c r="S36" s="11">
        <v>1.7999999999999999E-2</v>
      </c>
      <c r="T36" s="11">
        <v>0.02</v>
      </c>
      <c r="U36" s="11">
        <v>5.0000000000000001E-3</v>
      </c>
      <c r="V36" s="11">
        <v>0.108</v>
      </c>
      <c r="W36" s="11">
        <v>0.10299999999999999</v>
      </c>
      <c r="X36" s="11">
        <v>4.7E-2</v>
      </c>
      <c r="Y36" s="11">
        <v>0.128</v>
      </c>
      <c r="Z36" s="11"/>
      <c r="AA36" s="11"/>
      <c r="AB36" s="11"/>
      <c r="AC36" s="14"/>
      <c r="AD36" s="14"/>
      <c r="AE36" s="14"/>
      <c r="AF36" s="14"/>
      <c r="AG36" s="14"/>
    </row>
    <row r="37" spans="1:33">
      <c r="A37" s="6" t="s">
        <v>128</v>
      </c>
      <c r="B37" s="7" t="s">
        <v>66</v>
      </c>
      <c r="C37" s="8">
        <v>187.35</v>
      </c>
      <c r="D37" s="8">
        <v>2.7943690000000001</v>
      </c>
      <c r="E37" s="8">
        <v>272.74919999999997</v>
      </c>
      <c r="F37" s="8">
        <v>375.57</v>
      </c>
      <c r="G37" s="8">
        <v>446.54874599999999</v>
      </c>
      <c r="H37" s="8">
        <v>186.96859899999998</v>
      </c>
      <c r="I37" s="8">
        <v>205.237213</v>
      </c>
      <c r="J37" s="2">
        <v>2922</v>
      </c>
      <c r="K37" s="8"/>
      <c r="L37" s="8">
        <f t="shared" si="2"/>
        <v>4599.2181270000001</v>
      </c>
      <c r="M37" s="8"/>
      <c r="O37" s="11">
        <v>0.183</v>
      </c>
      <c r="P37" s="11">
        <v>9.8000000000000004E-2</v>
      </c>
      <c r="Q37" s="11">
        <v>0.23</v>
      </c>
      <c r="R37" s="11">
        <v>3.0000000000000001E-3</v>
      </c>
      <c r="S37" s="11">
        <v>2.5000000000000001E-2</v>
      </c>
      <c r="T37" s="11">
        <v>3.4000000000000002E-2</v>
      </c>
      <c r="U37" s="11">
        <v>5.0000000000000001E-3</v>
      </c>
      <c r="V37" s="11">
        <v>5.8999999999999997E-2</v>
      </c>
      <c r="W37" s="11">
        <v>0.127</v>
      </c>
      <c r="X37" s="11">
        <v>0.05</v>
      </c>
      <c r="Y37" s="11">
        <v>0.186</v>
      </c>
      <c r="Z37" s="11"/>
      <c r="AA37" s="11"/>
      <c r="AB37" s="11"/>
      <c r="AC37" s="14"/>
      <c r="AD37" s="14"/>
      <c r="AE37" s="14"/>
      <c r="AF37" s="14"/>
      <c r="AG37" s="14"/>
    </row>
    <row r="38" spans="1:33">
      <c r="A38" s="6" t="s">
        <v>129</v>
      </c>
      <c r="B38" s="7" t="s">
        <v>66</v>
      </c>
      <c r="C38" s="8">
        <v>14133.230142</v>
      </c>
      <c r="D38" s="8">
        <v>66.586518999999996</v>
      </c>
      <c r="E38" s="8">
        <v>538.320243</v>
      </c>
      <c r="F38" s="8">
        <v>4354.0796929999997</v>
      </c>
      <c r="G38" s="8">
        <v>3713.2746360000001</v>
      </c>
      <c r="H38" s="8">
        <v>2721.33878</v>
      </c>
      <c r="I38" s="8">
        <v>2347.4076169999998</v>
      </c>
      <c r="J38" s="2">
        <v>31505</v>
      </c>
      <c r="K38" s="8"/>
      <c r="L38" s="8">
        <f t="shared" si="2"/>
        <v>59379.237630000003</v>
      </c>
      <c r="M38" s="8"/>
      <c r="O38" s="11">
        <v>7.0000000000000007E-2</v>
      </c>
      <c r="P38" s="11">
        <v>8.8999999999999996E-2</v>
      </c>
      <c r="Q38" s="11">
        <v>0.29699999999999999</v>
      </c>
      <c r="R38" s="11">
        <v>6.0000000000000001E-3</v>
      </c>
      <c r="S38" s="11">
        <v>2.7E-2</v>
      </c>
      <c r="T38" s="11">
        <v>2.9000000000000001E-2</v>
      </c>
      <c r="U38" s="11">
        <v>7.0000000000000001E-3</v>
      </c>
      <c r="V38" s="11">
        <v>5.2999999999999999E-2</v>
      </c>
      <c r="W38" s="11">
        <v>0.154</v>
      </c>
      <c r="X38" s="11">
        <v>6.9000000000000006E-2</v>
      </c>
      <c r="Y38" s="11">
        <v>0.2</v>
      </c>
      <c r="Z38" s="11"/>
      <c r="AA38" s="11"/>
      <c r="AB38" s="11"/>
      <c r="AC38" s="14"/>
      <c r="AD38" s="14"/>
      <c r="AE38" s="14"/>
      <c r="AF38" s="14"/>
      <c r="AG38" s="14"/>
    </row>
    <row r="39" spans="1:33">
      <c r="A39" s="6" t="s">
        <v>130</v>
      </c>
      <c r="B39" s="7" t="s">
        <v>66</v>
      </c>
      <c r="C39" s="8">
        <v>1817.87</v>
      </c>
      <c r="D39" s="8">
        <v>3.5409999999999999</v>
      </c>
      <c r="E39" s="8">
        <v>648.64049999999997</v>
      </c>
      <c r="F39" s="8">
        <v>1116.5139999999999</v>
      </c>
      <c r="G39" s="8">
        <v>768.98200000000008</v>
      </c>
      <c r="H39" s="8">
        <v>490.8775</v>
      </c>
      <c r="I39" s="8">
        <v>516.82399999999996</v>
      </c>
      <c r="J39" s="2">
        <v>7049</v>
      </c>
      <c r="K39" s="8"/>
      <c r="L39" s="8">
        <f t="shared" si="2"/>
        <v>12412.249</v>
      </c>
      <c r="M39" s="8"/>
      <c r="O39" s="11">
        <v>0.109</v>
      </c>
      <c r="P39" s="11">
        <v>6.8000000000000005E-2</v>
      </c>
      <c r="Q39" s="11">
        <v>0.27800000000000002</v>
      </c>
      <c r="R39" s="11">
        <v>4.0000000000000001E-3</v>
      </c>
      <c r="S39" s="11">
        <v>2.8000000000000001E-2</v>
      </c>
      <c r="T39" s="11">
        <v>3.6999999999999998E-2</v>
      </c>
      <c r="U39" s="11">
        <v>6.0000000000000001E-3</v>
      </c>
      <c r="V39" s="11">
        <v>3.5000000000000003E-2</v>
      </c>
      <c r="W39" s="11">
        <v>0.14799999999999999</v>
      </c>
      <c r="X39" s="11">
        <v>5.3999999999999999E-2</v>
      </c>
      <c r="Y39" s="11">
        <v>0.23200000000000001</v>
      </c>
      <c r="Z39" s="11"/>
      <c r="AA39" s="11"/>
      <c r="AB39" s="11"/>
      <c r="AC39" s="14"/>
      <c r="AD39" s="14"/>
      <c r="AE39" s="14"/>
      <c r="AF39" s="14"/>
      <c r="AG39" s="14"/>
    </row>
    <row r="40" spans="1:33">
      <c r="A40" s="6" t="s">
        <v>131</v>
      </c>
      <c r="B40" s="7" t="s">
        <v>66</v>
      </c>
      <c r="C40" s="8">
        <v>2791.491</v>
      </c>
      <c r="D40" s="8">
        <v>7.6466000000000003</v>
      </c>
      <c r="E40" s="8">
        <v>151.91079999999999</v>
      </c>
      <c r="F40" s="8">
        <v>848.22500000000002</v>
      </c>
      <c r="G40" s="8">
        <v>326.14879999999999</v>
      </c>
      <c r="H40" s="8">
        <v>248.92169999999999</v>
      </c>
      <c r="I40" s="8">
        <v>286.0086</v>
      </c>
      <c r="J40" s="2">
        <v>5127</v>
      </c>
      <c r="K40" s="8"/>
      <c r="L40" s="8">
        <f t="shared" si="2"/>
        <v>9787.3525000000009</v>
      </c>
      <c r="M40" s="8"/>
      <c r="O40" s="11">
        <v>2.5999999999999999E-2</v>
      </c>
      <c r="P40" s="11">
        <v>6.7000000000000004E-2</v>
      </c>
      <c r="Q40" s="11">
        <v>0.30399999999999999</v>
      </c>
      <c r="R40" s="11">
        <v>4.0000000000000001E-3</v>
      </c>
      <c r="S40" s="11">
        <v>2.9000000000000001E-2</v>
      </c>
      <c r="T40" s="11">
        <v>4.2000000000000003E-2</v>
      </c>
      <c r="U40" s="11">
        <v>6.0000000000000001E-3</v>
      </c>
      <c r="V40" s="11">
        <v>4.9000000000000002E-2</v>
      </c>
      <c r="W40" s="11">
        <v>0.154</v>
      </c>
      <c r="X40" s="11">
        <v>0.05</v>
      </c>
      <c r="Y40" s="11">
        <v>0.26900000000000002</v>
      </c>
      <c r="Z40" s="11"/>
      <c r="AA40" s="11"/>
      <c r="AB40" s="11"/>
      <c r="AC40" s="14"/>
      <c r="AD40" s="14"/>
      <c r="AE40" s="14"/>
      <c r="AF40" s="14"/>
      <c r="AG40" s="14"/>
    </row>
    <row r="41" spans="1:33">
      <c r="A41" s="6" t="s">
        <v>132</v>
      </c>
      <c r="B41" s="7" t="s">
        <v>66</v>
      </c>
      <c r="C41" s="8">
        <v>5871.8970010000003</v>
      </c>
      <c r="D41" s="8">
        <v>46.106000999999999</v>
      </c>
      <c r="E41" s="8">
        <v>1840.5393999999999</v>
      </c>
      <c r="F41" s="8">
        <v>5745.3950000000004</v>
      </c>
      <c r="G41" s="8">
        <v>3279.5583710000001</v>
      </c>
      <c r="H41" s="8">
        <v>1380.7483139999999</v>
      </c>
      <c r="I41" s="8">
        <v>1204.254171</v>
      </c>
      <c r="J41" s="2">
        <v>23988</v>
      </c>
      <c r="K41" s="8"/>
      <c r="L41" s="8">
        <f t="shared" si="2"/>
        <v>43356.498258</v>
      </c>
      <c r="M41" s="8"/>
      <c r="O41" s="11">
        <v>0.11</v>
      </c>
      <c r="P41" s="11">
        <v>0.11700000000000001</v>
      </c>
      <c r="Q41" s="11">
        <v>0.29299999999999998</v>
      </c>
      <c r="R41" s="11">
        <v>4.0000000000000001E-3</v>
      </c>
      <c r="S41" s="11">
        <v>2.3E-2</v>
      </c>
      <c r="T41" s="11">
        <v>2.1000000000000001E-2</v>
      </c>
      <c r="U41" s="11">
        <v>6.0000000000000001E-3</v>
      </c>
      <c r="V41" s="11">
        <v>6.0999999999999999E-2</v>
      </c>
      <c r="W41" s="11">
        <v>0.13</v>
      </c>
      <c r="X41" s="11">
        <v>6.3E-2</v>
      </c>
      <c r="Y41" s="11">
        <v>0.17100000000000001</v>
      </c>
      <c r="Z41" s="11"/>
      <c r="AA41" s="11"/>
      <c r="AB41" s="11"/>
      <c r="AC41" s="14"/>
      <c r="AD41" s="14"/>
      <c r="AE41" s="14"/>
      <c r="AF41" s="14"/>
      <c r="AG41" s="14"/>
    </row>
    <row r="42" spans="1:33">
      <c r="A42" s="6" t="s">
        <v>133</v>
      </c>
      <c r="B42" s="7" t="s">
        <v>66</v>
      </c>
      <c r="C42" s="8">
        <v>553.15797999999995</v>
      </c>
      <c r="D42" s="8">
        <v>15.95185</v>
      </c>
      <c r="E42" s="8">
        <v>1143.4015999999999</v>
      </c>
      <c r="F42" s="8">
        <v>3332.9668000000001</v>
      </c>
      <c r="G42" s="8">
        <v>1580.573408</v>
      </c>
      <c r="H42" s="8">
        <v>716.37309200000004</v>
      </c>
      <c r="I42" s="8">
        <v>661.48097099999995</v>
      </c>
      <c r="J42" s="2">
        <v>12951</v>
      </c>
      <c r="K42" s="8"/>
      <c r="L42" s="8">
        <f t="shared" si="2"/>
        <v>20954.905701</v>
      </c>
      <c r="M42" s="8"/>
      <c r="O42" s="11">
        <v>0.19800000000000001</v>
      </c>
      <c r="P42" s="11">
        <v>0.18</v>
      </c>
      <c r="Q42" s="11">
        <v>0.189</v>
      </c>
      <c r="R42" s="11">
        <v>4.0000000000000001E-3</v>
      </c>
      <c r="S42" s="11">
        <v>1.7999999999999999E-2</v>
      </c>
      <c r="T42" s="11">
        <v>0.02</v>
      </c>
      <c r="U42" s="11">
        <v>5.0000000000000001E-3</v>
      </c>
      <c r="V42" s="11">
        <v>0.108</v>
      </c>
      <c r="W42" s="11">
        <v>0.10299999999999999</v>
      </c>
      <c r="X42" s="11">
        <v>4.7E-2</v>
      </c>
      <c r="Y42" s="11">
        <v>0.128</v>
      </c>
      <c r="Z42" s="11"/>
      <c r="AA42" s="11"/>
      <c r="AB42" s="11"/>
      <c r="AC42" s="14"/>
      <c r="AD42" s="14"/>
      <c r="AE42" s="14"/>
      <c r="AF42" s="14"/>
      <c r="AG42" s="14"/>
    </row>
    <row r="43" spans="1:33">
      <c r="A43" s="6" t="s">
        <v>134</v>
      </c>
      <c r="B43" s="7" t="s">
        <v>66</v>
      </c>
      <c r="C43" s="8">
        <v>469.5</v>
      </c>
      <c r="D43" s="8">
        <v>3.5554999999999999</v>
      </c>
      <c r="E43" s="8">
        <v>164.74680000000001</v>
      </c>
      <c r="F43" s="8">
        <v>304.38</v>
      </c>
      <c r="G43" s="8">
        <v>229.0419</v>
      </c>
      <c r="H43" s="8">
        <v>164.8998</v>
      </c>
      <c r="I43" s="8">
        <v>137.1182</v>
      </c>
      <c r="J43" s="2">
        <v>2233</v>
      </c>
      <c r="K43" s="8"/>
      <c r="L43" s="8">
        <f t="shared" si="2"/>
        <v>3706.2422000000001</v>
      </c>
      <c r="M43" s="8"/>
      <c r="O43" s="11">
        <v>0.183</v>
      </c>
      <c r="P43" s="11">
        <v>9.8000000000000004E-2</v>
      </c>
      <c r="Q43" s="11">
        <v>0.23</v>
      </c>
      <c r="R43" s="11">
        <v>3.0000000000000001E-3</v>
      </c>
      <c r="S43" s="11">
        <v>2.5000000000000001E-2</v>
      </c>
      <c r="T43" s="11">
        <v>3.4000000000000002E-2</v>
      </c>
      <c r="U43" s="11">
        <v>5.0000000000000001E-3</v>
      </c>
      <c r="V43" s="11">
        <v>5.8999999999999997E-2</v>
      </c>
      <c r="W43" s="11">
        <v>0.127</v>
      </c>
      <c r="X43" s="11">
        <v>0.05</v>
      </c>
      <c r="Y43" s="11">
        <v>0.186</v>
      </c>
      <c r="Z43" s="11"/>
      <c r="AA43" s="11"/>
      <c r="AB43" s="11"/>
      <c r="AC43" s="14"/>
      <c r="AD43" s="14"/>
      <c r="AE43" s="14"/>
      <c r="AF43" s="14"/>
      <c r="AG43" s="14"/>
    </row>
    <row r="44" spans="1:33">
      <c r="A44" s="6" t="s">
        <v>135</v>
      </c>
      <c r="B44" s="7" t="s">
        <v>66</v>
      </c>
      <c r="C44" s="8">
        <v>187.35</v>
      </c>
      <c r="D44" s="8">
        <v>2.7943690000000001</v>
      </c>
      <c r="E44" s="8">
        <v>272.74919999999997</v>
      </c>
      <c r="F44" s="8">
        <v>375.57</v>
      </c>
      <c r="G44" s="8">
        <v>446.54874599999999</v>
      </c>
      <c r="H44" s="8">
        <v>186.96859899999998</v>
      </c>
      <c r="I44" s="8">
        <v>205.237213</v>
      </c>
      <c r="J44" s="2">
        <v>2922</v>
      </c>
      <c r="K44" s="8"/>
      <c r="L44" s="8">
        <f t="shared" si="2"/>
        <v>4599.2181270000001</v>
      </c>
      <c r="M44" s="8"/>
      <c r="O44" s="11">
        <v>7.0000000000000007E-2</v>
      </c>
      <c r="P44" s="11">
        <v>8.8999999999999996E-2</v>
      </c>
      <c r="Q44" s="11">
        <v>0.29699999999999999</v>
      </c>
      <c r="R44" s="11">
        <v>6.0000000000000001E-3</v>
      </c>
      <c r="S44" s="11">
        <v>2.7E-2</v>
      </c>
      <c r="T44" s="11">
        <v>2.9000000000000001E-2</v>
      </c>
      <c r="U44" s="11">
        <v>7.0000000000000001E-3</v>
      </c>
      <c r="V44" s="11">
        <v>5.2999999999999999E-2</v>
      </c>
      <c r="W44" s="11">
        <v>0.154</v>
      </c>
      <c r="X44" s="11">
        <v>6.9000000000000006E-2</v>
      </c>
      <c r="Y44" s="11">
        <v>0.2</v>
      </c>
      <c r="Z44" s="11"/>
      <c r="AA44" s="11"/>
      <c r="AB44" s="11"/>
      <c r="AC44" s="14"/>
      <c r="AD44" s="14"/>
      <c r="AE44" s="14"/>
      <c r="AF44" s="14"/>
      <c r="AG44" s="14"/>
    </row>
    <row r="45" spans="1:33">
      <c r="A45" s="6" t="s">
        <v>136</v>
      </c>
      <c r="B45" s="7" t="s">
        <v>66</v>
      </c>
      <c r="C45" s="8">
        <v>14133.230142</v>
      </c>
      <c r="D45" s="8">
        <v>66.586518999999996</v>
      </c>
      <c r="E45" s="8">
        <v>538.320243</v>
      </c>
      <c r="F45" s="8">
        <v>4354.0796929999997</v>
      </c>
      <c r="G45" s="8">
        <v>3713.2746360000001</v>
      </c>
      <c r="H45" s="8">
        <v>2721.33878</v>
      </c>
      <c r="I45" s="8">
        <v>2347.4076169999998</v>
      </c>
      <c r="J45" s="2">
        <v>31505</v>
      </c>
      <c r="K45" s="8"/>
      <c r="L45" s="8">
        <f t="shared" si="2"/>
        <v>59379.237630000003</v>
      </c>
      <c r="M45" s="8"/>
      <c r="O45" s="11">
        <v>0.109</v>
      </c>
      <c r="P45" s="11">
        <v>6.8000000000000005E-2</v>
      </c>
      <c r="Q45" s="11">
        <v>0.27800000000000002</v>
      </c>
      <c r="R45" s="11">
        <v>4.0000000000000001E-3</v>
      </c>
      <c r="S45" s="11">
        <v>2.8000000000000001E-2</v>
      </c>
      <c r="T45" s="11">
        <v>3.6999999999999998E-2</v>
      </c>
      <c r="U45" s="11">
        <v>6.0000000000000001E-3</v>
      </c>
      <c r="V45" s="11">
        <v>3.5000000000000003E-2</v>
      </c>
      <c r="W45" s="11">
        <v>0.14799999999999999</v>
      </c>
      <c r="X45" s="11">
        <v>5.3999999999999999E-2</v>
      </c>
      <c r="Y45" s="11">
        <v>0.23200000000000001</v>
      </c>
      <c r="Z45" s="11"/>
      <c r="AA45" s="11"/>
      <c r="AB45" s="11"/>
      <c r="AC45" s="14"/>
      <c r="AD45" s="14"/>
      <c r="AE45" s="14"/>
      <c r="AF45" s="14"/>
      <c r="AG45" s="14"/>
    </row>
    <row r="46" spans="1:33">
      <c r="A46" s="6" t="s">
        <v>137</v>
      </c>
      <c r="B46" s="7" t="s">
        <v>66</v>
      </c>
      <c r="C46" s="8">
        <v>1817.87</v>
      </c>
      <c r="D46" s="8">
        <v>3.5409999999999999</v>
      </c>
      <c r="E46" s="8">
        <v>648.64049999999997</v>
      </c>
      <c r="F46" s="8">
        <v>1116.5139999999999</v>
      </c>
      <c r="G46" s="8">
        <v>768.98200000000008</v>
      </c>
      <c r="H46" s="8">
        <v>490.8775</v>
      </c>
      <c r="I46" s="8">
        <v>516.82399999999996</v>
      </c>
      <c r="J46" s="2">
        <v>7049</v>
      </c>
      <c r="K46" s="8"/>
      <c r="L46" s="8">
        <f t="shared" si="2"/>
        <v>12412.249</v>
      </c>
      <c r="M46" s="8"/>
      <c r="O46" s="11">
        <v>2.5999999999999999E-2</v>
      </c>
      <c r="P46" s="11">
        <v>6.7000000000000004E-2</v>
      </c>
      <c r="Q46" s="11">
        <v>0.30399999999999999</v>
      </c>
      <c r="R46" s="11">
        <v>4.0000000000000001E-3</v>
      </c>
      <c r="S46" s="11">
        <v>2.9000000000000001E-2</v>
      </c>
      <c r="T46" s="11">
        <v>4.2000000000000003E-2</v>
      </c>
      <c r="U46" s="11">
        <v>6.0000000000000001E-3</v>
      </c>
      <c r="V46" s="11">
        <v>4.9000000000000002E-2</v>
      </c>
      <c r="W46" s="11">
        <v>0.154</v>
      </c>
      <c r="X46" s="11">
        <v>0.05</v>
      </c>
      <c r="Y46" s="11">
        <v>0.26900000000000002</v>
      </c>
      <c r="Z46" s="11"/>
      <c r="AA46" s="11"/>
      <c r="AB46" s="11"/>
      <c r="AC46" s="14"/>
      <c r="AD46" s="14"/>
      <c r="AE46" s="14"/>
      <c r="AF46" s="14"/>
      <c r="AG46" s="14"/>
    </row>
    <row r="47" spans="1:33">
      <c r="A47" s="6" t="s">
        <v>138</v>
      </c>
      <c r="B47" s="7" t="s">
        <v>66</v>
      </c>
      <c r="C47" s="8">
        <v>2791.491</v>
      </c>
      <c r="D47" s="8">
        <v>7.6466000000000003</v>
      </c>
      <c r="E47" s="8">
        <v>151.91079999999999</v>
      </c>
      <c r="F47" s="8">
        <v>848.22500000000002</v>
      </c>
      <c r="G47" s="8">
        <v>326.14879999999999</v>
      </c>
      <c r="H47" s="8">
        <v>248.92169999999999</v>
      </c>
      <c r="I47" s="8">
        <v>286.0086</v>
      </c>
      <c r="J47" s="2">
        <v>5127</v>
      </c>
      <c r="K47" s="8"/>
      <c r="L47" s="8">
        <f t="shared" si="2"/>
        <v>9787.3525000000009</v>
      </c>
      <c r="M47" s="8"/>
      <c r="O47" s="11">
        <v>0.11</v>
      </c>
      <c r="P47" s="11">
        <v>0.11700000000000001</v>
      </c>
      <c r="Q47" s="11">
        <v>0.29299999999999998</v>
      </c>
      <c r="R47" s="11">
        <v>4.0000000000000001E-3</v>
      </c>
      <c r="S47" s="11">
        <v>2.3E-2</v>
      </c>
      <c r="T47" s="11">
        <v>2.1000000000000001E-2</v>
      </c>
      <c r="U47" s="11">
        <v>6.0000000000000001E-3</v>
      </c>
      <c r="V47" s="11">
        <v>6.0999999999999999E-2</v>
      </c>
      <c r="W47" s="11">
        <v>0.13</v>
      </c>
      <c r="X47" s="11">
        <v>6.3E-2</v>
      </c>
      <c r="Y47" s="11">
        <v>0.17100000000000001</v>
      </c>
      <c r="Z47" s="11"/>
      <c r="AA47" s="11"/>
      <c r="AB47" s="11"/>
      <c r="AC47" s="14"/>
      <c r="AD47" s="14"/>
      <c r="AE47" s="14"/>
      <c r="AF47" s="14"/>
      <c r="AG47" s="14"/>
    </row>
    <row r="48" spans="1:33">
      <c r="A48" s="6" t="s">
        <v>139</v>
      </c>
      <c r="B48" s="7" t="s">
        <v>66</v>
      </c>
      <c r="C48" s="8">
        <v>5871.8970010000003</v>
      </c>
      <c r="D48" s="8">
        <v>46.106000999999999</v>
      </c>
      <c r="E48" s="8">
        <v>1840.5393999999999</v>
      </c>
      <c r="F48" s="8">
        <v>5745.3950000000004</v>
      </c>
      <c r="G48" s="8">
        <v>3279.5583710000001</v>
      </c>
      <c r="H48" s="8">
        <v>1380.7483139999999</v>
      </c>
      <c r="I48" s="8">
        <v>1204.254171</v>
      </c>
      <c r="J48" s="2">
        <v>23988</v>
      </c>
      <c r="K48" s="8"/>
      <c r="L48" s="8">
        <f t="shared" si="2"/>
        <v>43356.498258</v>
      </c>
      <c r="M48" s="8"/>
      <c r="O48" s="11">
        <v>0.19800000000000001</v>
      </c>
      <c r="P48" s="11">
        <v>0.18</v>
      </c>
      <c r="Q48" s="11">
        <v>0.189</v>
      </c>
      <c r="R48" s="11">
        <v>4.0000000000000001E-3</v>
      </c>
      <c r="S48" s="11">
        <v>1.7999999999999999E-2</v>
      </c>
      <c r="T48" s="11">
        <v>0.02</v>
      </c>
      <c r="U48" s="11">
        <v>5.0000000000000001E-3</v>
      </c>
      <c r="V48" s="11">
        <v>0.108</v>
      </c>
      <c r="W48" s="11">
        <v>0.10299999999999999</v>
      </c>
      <c r="X48" s="11">
        <v>4.7E-2</v>
      </c>
      <c r="Y48" s="11">
        <v>0.128</v>
      </c>
      <c r="Z48" s="11"/>
      <c r="AA48" s="11"/>
      <c r="AB48" s="11"/>
      <c r="AC48" s="14"/>
      <c r="AD48" s="14"/>
      <c r="AE48" s="14"/>
      <c r="AF48" s="14"/>
      <c r="AG48" s="14"/>
    </row>
    <row r="49" spans="1:33">
      <c r="A49" s="6" t="s">
        <v>140</v>
      </c>
      <c r="B49" s="7" t="s">
        <v>66</v>
      </c>
      <c r="C49" s="8">
        <v>553.15797999999995</v>
      </c>
      <c r="D49" s="8">
        <v>15.95185</v>
      </c>
      <c r="E49" s="8">
        <v>1143.4015999999999</v>
      </c>
      <c r="F49" s="8">
        <v>3332.9668000000001</v>
      </c>
      <c r="G49" s="8">
        <v>1580.573408</v>
      </c>
      <c r="H49" s="8">
        <v>716.37309200000004</v>
      </c>
      <c r="I49" s="8">
        <v>661.48097099999995</v>
      </c>
      <c r="J49" s="2">
        <v>12951</v>
      </c>
      <c r="K49" s="8"/>
      <c r="L49" s="8">
        <f t="shared" si="2"/>
        <v>20954.905701</v>
      </c>
      <c r="M49" s="8"/>
      <c r="O49" s="11">
        <v>0.183</v>
      </c>
      <c r="P49" s="11">
        <v>9.8000000000000004E-2</v>
      </c>
      <c r="Q49" s="11">
        <v>0.23</v>
      </c>
      <c r="R49" s="11">
        <v>3.0000000000000001E-3</v>
      </c>
      <c r="S49" s="11">
        <v>2.5000000000000001E-2</v>
      </c>
      <c r="T49" s="11">
        <v>3.4000000000000002E-2</v>
      </c>
      <c r="U49" s="11">
        <v>5.0000000000000001E-3</v>
      </c>
      <c r="V49" s="11">
        <v>5.8999999999999997E-2</v>
      </c>
      <c r="W49" s="11">
        <v>0.127</v>
      </c>
      <c r="X49" s="11">
        <v>0.05</v>
      </c>
      <c r="Y49" s="11">
        <v>0.186</v>
      </c>
      <c r="Z49" s="11"/>
      <c r="AA49" s="11"/>
      <c r="AB49" s="11"/>
      <c r="AC49" s="14"/>
      <c r="AD49" s="14"/>
      <c r="AE49" s="14"/>
      <c r="AF49" s="14"/>
      <c r="AG49" s="14"/>
    </row>
    <row r="50" spans="1:33">
      <c r="A50" s="6" t="s">
        <v>141</v>
      </c>
      <c r="B50" s="7" t="s">
        <v>66</v>
      </c>
      <c r="C50" s="8">
        <v>469.5</v>
      </c>
      <c r="D50" s="8">
        <v>3.5554999999999999</v>
      </c>
      <c r="E50" s="8">
        <v>164.74680000000001</v>
      </c>
      <c r="F50" s="8">
        <v>304.38</v>
      </c>
      <c r="G50" s="8">
        <v>229.0419</v>
      </c>
      <c r="H50" s="8">
        <v>164.8998</v>
      </c>
      <c r="I50" s="8">
        <v>137.1182</v>
      </c>
      <c r="J50" s="2">
        <v>2233</v>
      </c>
      <c r="K50" s="8"/>
      <c r="L50" s="8">
        <f t="shared" si="2"/>
        <v>3706.2422000000001</v>
      </c>
      <c r="M50" s="8"/>
      <c r="O50" s="11">
        <v>7.0000000000000007E-2</v>
      </c>
      <c r="P50" s="11">
        <v>8.8999999999999996E-2</v>
      </c>
      <c r="Q50" s="11">
        <v>0.29699999999999999</v>
      </c>
      <c r="R50" s="11">
        <v>6.0000000000000001E-3</v>
      </c>
      <c r="S50" s="11">
        <v>2.7E-2</v>
      </c>
      <c r="T50" s="11">
        <v>2.9000000000000001E-2</v>
      </c>
      <c r="U50" s="11">
        <v>7.0000000000000001E-3</v>
      </c>
      <c r="V50" s="11">
        <v>5.2999999999999999E-2</v>
      </c>
      <c r="W50" s="11">
        <v>0.154</v>
      </c>
      <c r="X50" s="11">
        <v>6.9000000000000006E-2</v>
      </c>
      <c r="Y50" s="11">
        <v>0.2</v>
      </c>
      <c r="Z50" s="11"/>
      <c r="AA50" s="11"/>
      <c r="AB50" s="11"/>
      <c r="AC50" s="14"/>
      <c r="AD50" s="14"/>
      <c r="AE50" s="14"/>
      <c r="AF50" s="14"/>
      <c r="AG50" s="14"/>
    </row>
    <row r="51" spans="1:33">
      <c r="A51" s="6" t="s">
        <v>142</v>
      </c>
      <c r="B51" s="7" t="s">
        <v>66</v>
      </c>
      <c r="C51" s="8">
        <v>187.35</v>
      </c>
      <c r="D51" s="8">
        <v>2.7943690000000001</v>
      </c>
      <c r="E51" s="8">
        <v>272.74919999999997</v>
      </c>
      <c r="F51" s="8">
        <v>375.57</v>
      </c>
      <c r="G51" s="8">
        <v>446.54874599999999</v>
      </c>
      <c r="H51" s="8">
        <v>186.96859899999998</v>
      </c>
      <c r="I51" s="8">
        <v>205.237213</v>
      </c>
      <c r="J51" s="2">
        <v>2922</v>
      </c>
      <c r="K51" s="8"/>
      <c r="L51" s="8">
        <f t="shared" si="2"/>
        <v>4599.2181270000001</v>
      </c>
      <c r="M51" s="8"/>
      <c r="O51" s="11">
        <v>0.109</v>
      </c>
      <c r="P51" s="11">
        <v>6.8000000000000005E-2</v>
      </c>
      <c r="Q51" s="11">
        <v>0.27800000000000002</v>
      </c>
      <c r="R51" s="11">
        <v>4.0000000000000001E-3</v>
      </c>
      <c r="S51" s="11">
        <v>2.8000000000000001E-2</v>
      </c>
      <c r="T51" s="11">
        <v>3.6999999999999998E-2</v>
      </c>
      <c r="U51" s="11">
        <v>6.0000000000000001E-3</v>
      </c>
      <c r="V51" s="11">
        <v>3.5000000000000003E-2</v>
      </c>
      <c r="W51" s="11">
        <v>0.14799999999999999</v>
      </c>
      <c r="X51" s="11">
        <v>5.3999999999999999E-2</v>
      </c>
      <c r="Y51" s="11">
        <v>0.23200000000000001</v>
      </c>
      <c r="Z51" s="11"/>
      <c r="AA51" s="11"/>
      <c r="AB51" s="11"/>
      <c r="AC51" s="14"/>
      <c r="AD51" s="14"/>
      <c r="AE51" s="14"/>
      <c r="AF51" s="14"/>
      <c r="AG51" s="14"/>
    </row>
    <row r="52" spans="1:33">
      <c r="A52" s="6" t="s">
        <v>143</v>
      </c>
      <c r="B52" s="7" t="s">
        <v>66</v>
      </c>
      <c r="C52" s="8">
        <v>14133.230142</v>
      </c>
      <c r="D52" s="8">
        <v>66.586518999999996</v>
      </c>
      <c r="E52" s="8">
        <v>538.320243</v>
      </c>
      <c r="F52" s="8">
        <v>4354.0796929999997</v>
      </c>
      <c r="G52" s="8">
        <v>3713.2746360000001</v>
      </c>
      <c r="H52" s="8">
        <v>2721.33878</v>
      </c>
      <c r="I52" s="8">
        <v>2347.4076169999998</v>
      </c>
      <c r="J52" s="2">
        <v>31505</v>
      </c>
      <c r="K52" s="8"/>
      <c r="L52" s="8">
        <f t="shared" si="2"/>
        <v>59379.237630000003</v>
      </c>
      <c r="M52" s="8"/>
      <c r="O52" s="11">
        <v>2.5999999999999999E-2</v>
      </c>
      <c r="P52" s="11">
        <v>6.7000000000000004E-2</v>
      </c>
      <c r="Q52" s="11">
        <v>0.30399999999999999</v>
      </c>
      <c r="R52" s="11">
        <v>4.0000000000000001E-3</v>
      </c>
      <c r="S52" s="11">
        <v>2.9000000000000001E-2</v>
      </c>
      <c r="T52" s="11">
        <v>4.2000000000000003E-2</v>
      </c>
      <c r="U52" s="11">
        <v>6.0000000000000001E-3</v>
      </c>
      <c r="V52" s="11">
        <v>4.9000000000000002E-2</v>
      </c>
      <c r="W52" s="11">
        <v>0.154</v>
      </c>
      <c r="X52" s="11">
        <v>0.05</v>
      </c>
      <c r="Y52" s="11">
        <v>0.26900000000000002</v>
      </c>
      <c r="Z52" s="11"/>
      <c r="AA52" s="11"/>
      <c r="AB52" s="11"/>
      <c r="AC52" s="14"/>
      <c r="AD52" s="14"/>
      <c r="AE52" s="14"/>
      <c r="AF52" s="14"/>
      <c r="AG52" s="14"/>
    </row>
    <row r="53" spans="1:33">
      <c r="A53" s="6" t="s">
        <v>144</v>
      </c>
      <c r="B53" s="7" t="s">
        <v>66</v>
      </c>
      <c r="C53" s="8">
        <v>1817.87</v>
      </c>
      <c r="D53" s="8">
        <v>3.5409999999999999</v>
      </c>
      <c r="E53" s="8">
        <v>648.64049999999997</v>
      </c>
      <c r="F53" s="8">
        <v>1116.5139999999999</v>
      </c>
      <c r="G53" s="8">
        <v>768.98200000000008</v>
      </c>
      <c r="H53" s="8">
        <v>490.8775</v>
      </c>
      <c r="I53" s="8">
        <v>516.82399999999996</v>
      </c>
      <c r="J53" s="2">
        <v>7049</v>
      </c>
      <c r="K53" s="8"/>
      <c r="L53" s="8">
        <f t="shared" si="2"/>
        <v>12412.249</v>
      </c>
      <c r="M53" s="8"/>
      <c r="O53" s="11">
        <v>0.11</v>
      </c>
      <c r="P53" s="11">
        <v>0.11700000000000001</v>
      </c>
      <c r="Q53" s="11">
        <v>0.29299999999999998</v>
      </c>
      <c r="R53" s="11">
        <v>4.0000000000000001E-3</v>
      </c>
      <c r="S53" s="11">
        <v>2.3E-2</v>
      </c>
      <c r="T53" s="11">
        <v>2.1000000000000001E-2</v>
      </c>
      <c r="U53" s="11">
        <v>6.0000000000000001E-3</v>
      </c>
      <c r="V53" s="11">
        <v>6.0999999999999999E-2</v>
      </c>
      <c r="W53" s="11">
        <v>0.13</v>
      </c>
      <c r="X53" s="11">
        <v>6.3E-2</v>
      </c>
      <c r="Y53" s="11">
        <v>0.17100000000000001</v>
      </c>
      <c r="Z53" s="11"/>
      <c r="AA53" s="11"/>
      <c r="AB53" s="11"/>
      <c r="AC53" s="14"/>
      <c r="AD53" s="14"/>
      <c r="AE53" s="14"/>
      <c r="AF53" s="14"/>
      <c r="AG53" s="14"/>
    </row>
    <row r="54" spans="1:33">
      <c r="A54" s="6" t="s">
        <v>145</v>
      </c>
      <c r="B54" s="7" t="s">
        <v>66</v>
      </c>
      <c r="C54" s="8">
        <v>2791.491</v>
      </c>
      <c r="D54" s="8">
        <v>7.6466000000000003</v>
      </c>
      <c r="E54" s="8">
        <v>151.91079999999999</v>
      </c>
      <c r="F54" s="8">
        <v>848.22500000000002</v>
      </c>
      <c r="G54" s="8">
        <v>326.14879999999999</v>
      </c>
      <c r="H54" s="8">
        <v>248.92169999999999</v>
      </c>
      <c r="I54" s="8">
        <v>286.0086</v>
      </c>
      <c r="J54" s="2">
        <v>5127</v>
      </c>
      <c r="K54" s="8"/>
      <c r="L54" s="8">
        <f t="shared" si="2"/>
        <v>9787.3525000000009</v>
      </c>
      <c r="M54" s="8"/>
      <c r="O54" s="11">
        <v>0.19800000000000001</v>
      </c>
      <c r="P54" s="11">
        <v>0.18</v>
      </c>
      <c r="Q54" s="11">
        <v>0.189</v>
      </c>
      <c r="R54" s="11">
        <v>4.0000000000000001E-3</v>
      </c>
      <c r="S54" s="11">
        <v>1.7999999999999999E-2</v>
      </c>
      <c r="T54" s="11">
        <v>0.02</v>
      </c>
      <c r="U54" s="11">
        <v>5.0000000000000001E-3</v>
      </c>
      <c r="V54" s="11">
        <v>0.108</v>
      </c>
      <c r="W54" s="11">
        <v>0.10299999999999999</v>
      </c>
      <c r="X54" s="11">
        <v>4.7E-2</v>
      </c>
      <c r="Y54" s="11">
        <v>0.128</v>
      </c>
      <c r="Z54" s="11"/>
      <c r="AA54" s="11"/>
      <c r="AB54" s="11"/>
      <c r="AC54" s="14"/>
      <c r="AD54" s="14"/>
      <c r="AE54" s="14"/>
      <c r="AF54" s="14"/>
      <c r="AG54" s="14"/>
    </row>
    <row r="55" spans="1:33">
      <c r="A55" s="6" t="s">
        <v>146</v>
      </c>
      <c r="B55" s="7" t="s">
        <v>66</v>
      </c>
      <c r="C55" s="8">
        <v>5871.8970010000003</v>
      </c>
      <c r="D55" s="8">
        <v>46.106000999999999</v>
      </c>
      <c r="E55" s="8">
        <v>1840.5393999999999</v>
      </c>
      <c r="F55" s="8">
        <v>5745.3950000000004</v>
      </c>
      <c r="G55" s="8">
        <v>3279.5583710000001</v>
      </c>
      <c r="H55" s="8">
        <v>1380.7483139999999</v>
      </c>
      <c r="I55" s="8">
        <v>1204.254171</v>
      </c>
      <c r="J55" s="2">
        <v>23988</v>
      </c>
      <c r="K55" s="8"/>
      <c r="L55" s="8">
        <f t="shared" si="2"/>
        <v>43356.498258</v>
      </c>
      <c r="M55" s="8"/>
      <c r="O55" s="11">
        <v>0.183</v>
      </c>
      <c r="P55" s="11">
        <v>9.8000000000000004E-2</v>
      </c>
      <c r="Q55" s="11">
        <v>0.23</v>
      </c>
      <c r="R55" s="11">
        <v>3.0000000000000001E-3</v>
      </c>
      <c r="S55" s="11">
        <v>2.5000000000000001E-2</v>
      </c>
      <c r="T55" s="11">
        <v>3.4000000000000002E-2</v>
      </c>
      <c r="U55" s="11">
        <v>5.0000000000000001E-3</v>
      </c>
      <c r="V55" s="11">
        <v>5.8999999999999997E-2</v>
      </c>
      <c r="W55" s="11">
        <v>0.127</v>
      </c>
      <c r="X55" s="11">
        <v>0.05</v>
      </c>
      <c r="Y55" s="11">
        <v>0.186</v>
      </c>
      <c r="Z55" s="11"/>
      <c r="AA55" s="11"/>
      <c r="AB55" s="11"/>
      <c r="AC55" s="14"/>
      <c r="AD55" s="14"/>
      <c r="AE55" s="14"/>
      <c r="AF55" s="14"/>
      <c r="AG55" s="14"/>
    </row>
    <row r="56" spans="1:33">
      <c r="A56" s="6" t="s">
        <v>147</v>
      </c>
      <c r="B56" s="7" t="s">
        <v>66</v>
      </c>
      <c r="C56" s="8">
        <v>553.15797999999995</v>
      </c>
      <c r="D56" s="8">
        <v>15.95185</v>
      </c>
      <c r="E56" s="8">
        <v>1143.4015999999999</v>
      </c>
      <c r="F56" s="8">
        <v>3332.9668000000001</v>
      </c>
      <c r="G56" s="8">
        <v>1580.573408</v>
      </c>
      <c r="H56" s="8">
        <v>716.37309200000004</v>
      </c>
      <c r="I56" s="8">
        <v>661.48097099999995</v>
      </c>
      <c r="J56" s="2">
        <v>12951</v>
      </c>
      <c r="K56" s="8"/>
      <c r="L56" s="8">
        <f t="shared" si="2"/>
        <v>20954.905701</v>
      </c>
      <c r="M56" s="8"/>
      <c r="O56" s="11">
        <v>7.0000000000000007E-2</v>
      </c>
      <c r="P56" s="11">
        <v>8.8999999999999996E-2</v>
      </c>
      <c r="Q56" s="11">
        <v>0.29699999999999999</v>
      </c>
      <c r="R56" s="11">
        <v>6.0000000000000001E-3</v>
      </c>
      <c r="S56" s="11">
        <v>2.7E-2</v>
      </c>
      <c r="T56" s="11">
        <v>2.9000000000000001E-2</v>
      </c>
      <c r="U56" s="11">
        <v>7.0000000000000001E-3</v>
      </c>
      <c r="V56" s="11">
        <v>5.2999999999999999E-2</v>
      </c>
      <c r="W56" s="11">
        <v>0.154</v>
      </c>
      <c r="X56" s="11">
        <v>6.9000000000000006E-2</v>
      </c>
      <c r="Y56" s="11">
        <v>0.2</v>
      </c>
      <c r="Z56" s="11"/>
      <c r="AA56" s="11"/>
      <c r="AB56" s="11"/>
      <c r="AC56" s="14"/>
      <c r="AD56" s="14"/>
      <c r="AE56" s="14"/>
      <c r="AF56" s="14"/>
      <c r="AG56" s="14"/>
    </row>
    <row r="57" spans="1:33">
      <c r="A57" s="6" t="s">
        <v>148</v>
      </c>
      <c r="B57" s="7" t="s">
        <v>66</v>
      </c>
      <c r="C57" s="8">
        <v>469.5</v>
      </c>
      <c r="D57" s="8">
        <v>3.5554999999999999</v>
      </c>
      <c r="E57" s="8">
        <v>164.74680000000001</v>
      </c>
      <c r="F57" s="8">
        <v>304.38</v>
      </c>
      <c r="G57" s="8">
        <v>229.0419</v>
      </c>
      <c r="H57" s="8">
        <v>164.8998</v>
      </c>
      <c r="I57" s="8">
        <v>137.1182</v>
      </c>
      <c r="J57" s="2">
        <v>2233</v>
      </c>
      <c r="K57" s="8"/>
      <c r="L57" s="8">
        <f t="shared" si="2"/>
        <v>3706.2422000000001</v>
      </c>
      <c r="M57" s="8"/>
      <c r="O57" s="11">
        <v>0.109</v>
      </c>
      <c r="P57" s="11">
        <v>6.8000000000000005E-2</v>
      </c>
      <c r="Q57" s="11">
        <v>0.27800000000000002</v>
      </c>
      <c r="R57" s="11">
        <v>4.0000000000000001E-3</v>
      </c>
      <c r="S57" s="11">
        <v>2.8000000000000001E-2</v>
      </c>
      <c r="T57" s="11">
        <v>3.6999999999999998E-2</v>
      </c>
      <c r="U57" s="11">
        <v>6.0000000000000001E-3</v>
      </c>
      <c r="V57" s="11">
        <v>3.5000000000000003E-2</v>
      </c>
      <c r="W57" s="11">
        <v>0.14799999999999999</v>
      </c>
      <c r="X57" s="11">
        <v>5.3999999999999999E-2</v>
      </c>
      <c r="Y57" s="11">
        <v>0.23200000000000001</v>
      </c>
      <c r="Z57" s="11"/>
      <c r="AA57" s="11"/>
      <c r="AB57" s="11"/>
      <c r="AC57" s="14"/>
      <c r="AD57" s="14"/>
      <c r="AE57" s="14"/>
      <c r="AF57" s="14"/>
      <c r="AG57" s="14"/>
    </row>
    <row r="58" spans="1:33">
      <c r="A58" s="6" t="s">
        <v>149</v>
      </c>
      <c r="B58" s="7" t="s">
        <v>66</v>
      </c>
      <c r="C58" s="8">
        <v>187.35</v>
      </c>
      <c r="D58" s="8">
        <v>2.7943690000000001</v>
      </c>
      <c r="E58" s="8">
        <v>272.74919999999997</v>
      </c>
      <c r="F58" s="8">
        <v>375.57</v>
      </c>
      <c r="G58" s="8">
        <v>446.54874599999999</v>
      </c>
      <c r="H58" s="8">
        <v>186.96859899999998</v>
      </c>
      <c r="I58" s="8">
        <v>205.237213</v>
      </c>
      <c r="J58" s="2">
        <v>2922</v>
      </c>
      <c r="K58" s="8"/>
      <c r="L58" s="8">
        <f t="shared" si="2"/>
        <v>4599.2181270000001</v>
      </c>
      <c r="M58" s="8"/>
      <c r="O58" s="11">
        <v>2.5999999999999999E-2</v>
      </c>
      <c r="P58" s="11">
        <v>6.7000000000000004E-2</v>
      </c>
      <c r="Q58" s="11">
        <v>0.30399999999999999</v>
      </c>
      <c r="R58" s="11">
        <v>4.0000000000000001E-3</v>
      </c>
      <c r="S58" s="11">
        <v>2.9000000000000001E-2</v>
      </c>
      <c r="T58" s="11">
        <v>4.2000000000000003E-2</v>
      </c>
      <c r="U58" s="11">
        <v>6.0000000000000001E-3</v>
      </c>
      <c r="V58" s="11">
        <v>4.9000000000000002E-2</v>
      </c>
      <c r="W58" s="11">
        <v>0.154</v>
      </c>
      <c r="X58" s="11">
        <v>0.05</v>
      </c>
      <c r="Y58" s="11">
        <v>0.26900000000000002</v>
      </c>
      <c r="Z58" s="11"/>
      <c r="AA58" s="11"/>
      <c r="AB58" s="11"/>
      <c r="AC58" s="14"/>
      <c r="AD58" s="14"/>
      <c r="AE58" s="14"/>
      <c r="AF58" s="14"/>
      <c r="AG58" s="14"/>
    </row>
    <row r="59" spans="1:33">
      <c r="A59" s="6" t="s">
        <v>150</v>
      </c>
      <c r="B59" s="7" t="s">
        <v>66</v>
      </c>
      <c r="C59" s="8">
        <v>14133.230142</v>
      </c>
      <c r="D59" s="8">
        <v>66.586518999999996</v>
      </c>
      <c r="E59" s="8">
        <v>538.320243</v>
      </c>
      <c r="F59" s="8">
        <v>4354.0796929999997</v>
      </c>
      <c r="G59" s="8">
        <v>3713.2746360000001</v>
      </c>
      <c r="H59" s="8">
        <v>2721.33878</v>
      </c>
      <c r="I59" s="8">
        <v>2347.4076169999998</v>
      </c>
      <c r="J59" s="2">
        <v>31505</v>
      </c>
      <c r="K59" s="8"/>
      <c r="L59" s="8">
        <f t="shared" ref="L59:L122" si="3">SUM(C59:J59)</f>
        <v>59379.237630000003</v>
      </c>
      <c r="M59" s="8"/>
      <c r="O59" s="11">
        <v>0.11</v>
      </c>
      <c r="P59" s="11">
        <v>0.11700000000000001</v>
      </c>
      <c r="Q59" s="11">
        <v>0.29299999999999998</v>
      </c>
      <c r="R59" s="11">
        <v>4.0000000000000001E-3</v>
      </c>
      <c r="S59" s="11">
        <v>2.3E-2</v>
      </c>
      <c r="T59" s="11">
        <v>2.1000000000000001E-2</v>
      </c>
      <c r="U59" s="11">
        <v>6.0000000000000001E-3</v>
      </c>
      <c r="V59" s="11">
        <v>6.0999999999999999E-2</v>
      </c>
      <c r="W59" s="11">
        <v>0.13</v>
      </c>
      <c r="X59" s="11">
        <v>6.3E-2</v>
      </c>
      <c r="Y59" s="11">
        <v>0.17100000000000001</v>
      </c>
      <c r="Z59" s="11"/>
      <c r="AA59" s="11"/>
      <c r="AB59" s="11"/>
      <c r="AC59" s="14"/>
      <c r="AD59" s="14"/>
      <c r="AE59" s="14"/>
      <c r="AF59" s="14"/>
      <c r="AG59" s="14"/>
    </row>
    <row r="60" spans="1:33">
      <c r="A60" s="6" t="s">
        <v>151</v>
      </c>
      <c r="B60" s="7" t="s">
        <v>66</v>
      </c>
      <c r="C60" s="8">
        <v>1817.87</v>
      </c>
      <c r="D60" s="8">
        <v>3.5409999999999999</v>
      </c>
      <c r="E60" s="8">
        <v>648.64049999999997</v>
      </c>
      <c r="F60" s="8">
        <v>1116.5139999999999</v>
      </c>
      <c r="G60" s="8">
        <v>768.98200000000008</v>
      </c>
      <c r="H60" s="8">
        <v>490.8775</v>
      </c>
      <c r="I60" s="8">
        <v>516.82399999999996</v>
      </c>
      <c r="J60" s="2">
        <v>7049</v>
      </c>
      <c r="K60" s="8"/>
      <c r="L60" s="8">
        <f t="shared" si="3"/>
        <v>12412.249</v>
      </c>
      <c r="M60" s="8"/>
      <c r="O60" s="11">
        <v>0.19800000000000001</v>
      </c>
      <c r="P60" s="11">
        <v>0.18</v>
      </c>
      <c r="Q60" s="11">
        <v>0.189</v>
      </c>
      <c r="R60" s="11">
        <v>4.0000000000000001E-3</v>
      </c>
      <c r="S60" s="11">
        <v>1.7999999999999999E-2</v>
      </c>
      <c r="T60" s="11">
        <v>0.02</v>
      </c>
      <c r="U60" s="11">
        <v>5.0000000000000001E-3</v>
      </c>
      <c r="V60" s="11">
        <v>0.108</v>
      </c>
      <c r="W60" s="11">
        <v>0.10299999999999999</v>
      </c>
      <c r="X60" s="11">
        <v>4.7E-2</v>
      </c>
      <c r="Y60" s="11">
        <v>0.128</v>
      </c>
      <c r="Z60" s="11"/>
      <c r="AA60" s="11"/>
      <c r="AB60" s="11"/>
      <c r="AC60" s="14"/>
      <c r="AD60" s="14"/>
      <c r="AE60" s="14"/>
      <c r="AF60" s="14"/>
      <c r="AG60" s="14"/>
    </row>
    <row r="61" spans="1:33">
      <c r="A61" s="6" t="s">
        <v>152</v>
      </c>
      <c r="B61" s="7" t="s">
        <v>66</v>
      </c>
      <c r="C61" s="8">
        <v>2791.491</v>
      </c>
      <c r="D61" s="8">
        <v>7.6466000000000003</v>
      </c>
      <c r="E61" s="8">
        <v>151.91079999999999</v>
      </c>
      <c r="F61" s="8">
        <v>848.22500000000002</v>
      </c>
      <c r="G61" s="8">
        <v>326.14879999999999</v>
      </c>
      <c r="H61" s="8">
        <v>248.92169999999999</v>
      </c>
      <c r="I61" s="8">
        <v>286.0086</v>
      </c>
      <c r="J61" s="2">
        <v>5127</v>
      </c>
      <c r="K61" s="8"/>
      <c r="L61" s="8">
        <f t="shared" si="3"/>
        <v>9787.3525000000009</v>
      </c>
      <c r="M61" s="8"/>
      <c r="O61" s="11">
        <v>0.183</v>
      </c>
      <c r="P61" s="11">
        <v>9.8000000000000004E-2</v>
      </c>
      <c r="Q61" s="11">
        <v>0.23</v>
      </c>
      <c r="R61" s="11">
        <v>3.0000000000000001E-3</v>
      </c>
      <c r="S61" s="11">
        <v>2.5000000000000001E-2</v>
      </c>
      <c r="T61" s="11">
        <v>3.4000000000000002E-2</v>
      </c>
      <c r="U61" s="11">
        <v>5.0000000000000001E-3</v>
      </c>
      <c r="V61" s="11">
        <v>5.8999999999999997E-2</v>
      </c>
      <c r="W61" s="11">
        <v>0.127</v>
      </c>
      <c r="X61" s="11">
        <v>0.05</v>
      </c>
      <c r="Y61" s="11">
        <v>0.186</v>
      </c>
      <c r="Z61" s="11"/>
      <c r="AA61" s="11"/>
      <c r="AB61" s="11"/>
      <c r="AC61" s="14"/>
      <c r="AD61" s="14"/>
      <c r="AE61" s="14"/>
      <c r="AF61" s="14"/>
      <c r="AG61" s="14"/>
    </row>
    <row r="62" spans="1:33">
      <c r="A62" s="6" t="s">
        <v>153</v>
      </c>
      <c r="B62" s="7" t="s">
        <v>66</v>
      </c>
      <c r="C62" s="8">
        <v>5871.8970010000003</v>
      </c>
      <c r="D62" s="8">
        <v>46.106000999999999</v>
      </c>
      <c r="E62" s="8">
        <v>1840.5393999999999</v>
      </c>
      <c r="F62" s="8">
        <v>5745.3950000000004</v>
      </c>
      <c r="G62" s="8">
        <v>3279.5583710000001</v>
      </c>
      <c r="H62" s="8">
        <v>1380.7483139999999</v>
      </c>
      <c r="I62" s="8">
        <v>1204.254171</v>
      </c>
      <c r="J62" s="2">
        <v>23988</v>
      </c>
      <c r="K62" s="8"/>
      <c r="L62" s="8">
        <f t="shared" si="3"/>
        <v>43356.498258</v>
      </c>
      <c r="M62" s="8"/>
      <c r="O62" s="11">
        <v>7.0000000000000007E-2</v>
      </c>
      <c r="P62" s="11">
        <v>8.8999999999999996E-2</v>
      </c>
      <c r="Q62" s="11">
        <v>0.29699999999999999</v>
      </c>
      <c r="R62" s="11">
        <v>6.0000000000000001E-3</v>
      </c>
      <c r="S62" s="11">
        <v>2.7E-2</v>
      </c>
      <c r="T62" s="11">
        <v>2.9000000000000001E-2</v>
      </c>
      <c r="U62" s="11">
        <v>7.0000000000000001E-3</v>
      </c>
      <c r="V62" s="11">
        <v>5.2999999999999999E-2</v>
      </c>
      <c r="W62" s="11">
        <v>0.154</v>
      </c>
      <c r="X62" s="11">
        <v>6.9000000000000006E-2</v>
      </c>
      <c r="Y62" s="11">
        <v>0.2</v>
      </c>
      <c r="Z62" s="11"/>
      <c r="AA62" s="11"/>
      <c r="AB62" s="11"/>
      <c r="AC62" s="14"/>
      <c r="AD62" s="14"/>
      <c r="AE62" s="14"/>
      <c r="AF62" s="14"/>
      <c r="AG62" s="14"/>
    </row>
    <row r="63" spans="1:33">
      <c r="A63" s="6" t="s">
        <v>154</v>
      </c>
      <c r="B63" s="7" t="s">
        <v>66</v>
      </c>
      <c r="C63" s="8">
        <v>553.15797999999995</v>
      </c>
      <c r="D63" s="8">
        <v>15.95185</v>
      </c>
      <c r="E63" s="8">
        <v>1143.4015999999999</v>
      </c>
      <c r="F63" s="8">
        <v>3332.9668000000001</v>
      </c>
      <c r="G63" s="8">
        <v>1580.573408</v>
      </c>
      <c r="H63" s="8">
        <v>716.37309200000004</v>
      </c>
      <c r="I63" s="8">
        <v>661.48097099999995</v>
      </c>
      <c r="J63" s="2">
        <v>12951</v>
      </c>
      <c r="K63" s="8"/>
      <c r="L63" s="8">
        <f t="shared" si="3"/>
        <v>20954.905701</v>
      </c>
      <c r="M63" s="8"/>
      <c r="O63" s="11">
        <v>0.109</v>
      </c>
      <c r="P63" s="11">
        <v>6.8000000000000005E-2</v>
      </c>
      <c r="Q63" s="11">
        <v>0.27800000000000002</v>
      </c>
      <c r="R63" s="11">
        <v>4.0000000000000001E-3</v>
      </c>
      <c r="S63" s="11">
        <v>2.8000000000000001E-2</v>
      </c>
      <c r="T63" s="11">
        <v>3.6999999999999998E-2</v>
      </c>
      <c r="U63" s="11">
        <v>6.0000000000000001E-3</v>
      </c>
      <c r="V63" s="11">
        <v>3.5000000000000003E-2</v>
      </c>
      <c r="W63" s="11">
        <v>0.14799999999999999</v>
      </c>
      <c r="X63" s="11">
        <v>5.3999999999999999E-2</v>
      </c>
      <c r="Y63" s="11">
        <v>0.23200000000000001</v>
      </c>
      <c r="Z63" s="11"/>
      <c r="AA63" s="11"/>
      <c r="AB63" s="11"/>
      <c r="AC63" s="14"/>
      <c r="AD63" s="14"/>
      <c r="AE63" s="14"/>
      <c r="AF63" s="14"/>
      <c r="AG63" s="14"/>
    </row>
    <row r="64" spans="1:33">
      <c r="A64" s="6" t="s">
        <v>155</v>
      </c>
      <c r="B64" s="7" t="s">
        <v>66</v>
      </c>
      <c r="C64" s="8">
        <v>469.5</v>
      </c>
      <c r="D64" s="8">
        <v>3.5554999999999999</v>
      </c>
      <c r="E64" s="8">
        <v>164.74680000000001</v>
      </c>
      <c r="F64" s="8">
        <v>304.38</v>
      </c>
      <c r="G64" s="8">
        <v>229.0419</v>
      </c>
      <c r="H64" s="8">
        <v>164.8998</v>
      </c>
      <c r="I64" s="8">
        <v>137.1182</v>
      </c>
      <c r="J64" s="2">
        <v>2233</v>
      </c>
      <c r="K64" s="8"/>
      <c r="L64" s="8">
        <f t="shared" si="3"/>
        <v>3706.2422000000001</v>
      </c>
      <c r="M64" s="8"/>
      <c r="O64" s="11">
        <v>2.5999999999999999E-2</v>
      </c>
      <c r="P64" s="11">
        <v>6.7000000000000004E-2</v>
      </c>
      <c r="Q64" s="11">
        <v>0.30399999999999999</v>
      </c>
      <c r="R64" s="11">
        <v>4.0000000000000001E-3</v>
      </c>
      <c r="S64" s="11">
        <v>2.9000000000000001E-2</v>
      </c>
      <c r="T64" s="11">
        <v>4.2000000000000003E-2</v>
      </c>
      <c r="U64" s="11">
        <v>6.0000000000000001E-3</v>
      </c>
      <c r="V64" s="11">
        <v>4.9000000000000002E-2</v>
      </c>
      <c r="W64" s="11">
        <v>0.154</v>
      </c>
      <c r="X64" s="11">
        <v>0.05</v>
      </c>
      <c r="Y64" s="11">
        <v>0.26900000000000002</v>
      </c>
      <c r="Z64" s="11"/>
      <c r="AA64" s="11"/>
      <c r="AB64" s="11"/>
      <c r="AC64" s="14"/>
      <c r="AD64" s="14"/>
      <c r="AE64" s="14"/>
      <c r="AF64" s="14"/>
      <c r="AG64" s="14"/>
    </row>
    <row r="65" spans="1:33">
      <c r="A65" s="6" t="s">
        <v>156</v>
      </c>
      <c r="B65" s="7" t="s">
        <v>66</v>
      </c>
      <c r="C65" s="8">
        <v>187.35</v>
      </c>
      <c r="D65" s="8">
        <v>2.7943690000000001</v>
      </c>
      <c r="E65" s="8">
        <v>272.74919999999997</v>
      </c>
      <c r="F65" s="8">
        <v>375.57</v>
      </c>
      <c r="G65" s="8">
        <v>446.54874599999999</v>
      </c>
      <c r="H65" s="8">
        <v>186.96859899999998</v>
      </c>
      <c r="I65" s="8">
        <v>205.237213</v>
      </c>
      <c r="J65" s="2">
        <v>2922</v>
      </c>
      <c r="K65" s="8"/>
      <c r="L65" s="8">
        <f t="shared" si="3"/>
        <v>4599.2181270000001</v>
      </c>
      <c r="M65" s="8"/>
      <c r="O65" s="11">
        <v>0.11</v>
      </c>
      <c r="P65" s="11">
        <v>0.11700000000000001</v>
      </c>
      <c r="Q65" s="11">
        <v>0.29299999999999998</v>
      </c>
      <c r="R65" s="11">
        <v>4.0000000000000001E-3</v>
      </c>
      <c r="S65" s="11">
        <v>2.3E-2</v>
      </c>
      <c r="T65" s="11">
        <v>2.1000000000000001E-2</v>
      </c>
      <c r="U65" s="11">
        <v>6.0000000000000001E-3</v>
      </c>
      <c r="V65" s="11">
        <v>6.0999999999999999E-2</v>
      </c>
      <c r="W65" s="11">
        <v>0.13</v>
      </c>
      <c r="X65" s="11">
        <v>6.3E-2</v>
      </c>
      <c r="Y65" s="11">
        <v>0.17100000000000001</v>
      </c>
      <c r="Z65" s="11"/>
      <c r="AA65" s="11"/>
      <c r="AB65" s="11"/>
      <c r="AC65" s="14"/>
      <c r="AD65" s="14"/>
      <c r="AE65" s="14"/>
      <c r="AF65" s="14"/>
      <c r="AG65" s="14"/>
    </row>
    <row r="66" spans="1:33">
      <c r="A66" s="6" t="s">
        <v>157</v>
      </c>
      <c r="B66" s="7" t="s">
        <v>66</v>
      </c>
      <c r="C66" s="8">
        <v>14133.230142</v>
      </c>
      <c r="D66" s="8">
        <v>66.586518999999996</v>
      </c>
      <c r="E66" s="8">
        <v>538.320243</v>
      </c>
      <c r="F66" s="8">
        <v>4354.0796929999997</v>
      </c>
      <c r="G66" s="8">
        <v>3713.2746360000001</v>
      </c>
      <c r="H66" s="8">
        <v>2721.33878</v>
      </c>
      <c r="I66" s="8">
        <v>2347.4076169999998</v>
      </c>
      <c r="J66" s="2">
        <v>31505</v>
      </c>
      <c r="K66" s="8"/>
      <c r="L66" s="8">
        <f t="shared" si="3"/>
        <v>59379.237630000003</v>
      </c>
      <c r="M66" s="8"/>
      <c r="O66" s="11">
        <v>0.19800000000000001</v>
      </c>
      <c r="P66" s="11">
        <v>0.18</v>
      </c>
      <c r="Q66" s="11">
        <v>0.189</v>
      </c>
      <c r="R66" s="11">
        <v>4.0000000000000001E-3</v>
      </c>
      <c r="S66" s="11">
        <v>1.7999999999999999E-2</v>
      </c>
      <c r="T66" s="11">
        <v>0.02</v>
      </c>
      <c r="U66" s="11">
        <v>5.0000000000000001E-3</v>
      </c>
      <c r="V66" s="11">
        <v>0.108</v>
      </c>
      <c r="W66" s="11">
        <v>0.10299999999999999</v>
      </c>
      <c r="X66" s="11">
        <v>4.7E-2</v>
      </c>
      <c r="Y66" s="11">
        <v>0.128</v>
      </c>
      <c r="Z66" s="11"/>
      <c r="AA66" s="11"/>
      <c r="AB66" s="11"/>
      <c r="AC66" s="14"/>
      <c r="AD66" s="14"/>
      <c r="AE66" s="14"/>
      <c r="AF66" s="14"/>
      <c r="AG66" s="14"/>
    </row>
    <row r="67" spans="1:33">
      <c r="A67" s="6" t="s">
        <v>158</v>
      </c>
      <c r="B67" s="7" t="s">
        <v>66</v>
      </c>
      <c r="C67" s="8">
        <v>1817.87</v>
      </c>
      <c r="D67" s="8">
        <v>3.5409999999999999</v>
      </c>
      <c r="E67" s="8">
        <v>648.64049999999997</v>
      </c>
      <c r="F67" s="8">
        <v>1116.5139999999999</v>
      </c>
      <c r="G67" s="8">
        <v>768.98200000000008</v>
      </c>
      <c r="H67" s="8">
        <v>490.8775</v>
      </c>
      <c r="I67" s="8">
        <v>516.82399999999996</v>
      </c>
      <c r="J67" s="2">
        <v>7049</v>
      </c>
      <c r="K67" s="8"/>
      <c r="L67" s="8">
        <f t="shared" si="3"/>
        <v>12412.249</v>
      </c>
      <c r="M67" s="8"/>
      <c r="O67" s="11">
        <v>0.183</v>
      </c>
      <c r="P67" s="11">
        <v>9.8000000000000004E-2</v>
      </c>
      <c r="Q67" s="11">
        <v>0.23</v>
      </c>
      <c r="R67" s="11">
        <v>3.0000000000000001E-3</v>
      </c>
      <c r="S67" s="11">
        <v>2.5000000000000001E-2</v>
      </c>
      <c r="T67" s="11">
        <v>3.4000000000000002E-2</v>
      </c>
      <c r="U67" s="11">
        <v>5.0000000000000001E-3</v>
      </c>
      <c r="V67" s="11">
        <v>5.8999999999999997E-2</v>
      </c>
      <c r="W67" s="11">
        <v>0.127</v>
      </c>
      <c r="X67" s="11">
        <v>0.05</v>
      </c>
      <c r="Y67" s="11">
        <v>0.186</v>
      </c>
      <c r="Z67" s="11"/>
      <c r="AA67" s="11"/>
      <c r="AB67" s="11"/>
      <c r="AC67" s="14"/>
      <c r="AD67" s="14"/>
      <c r="AE67" s="14"/>
      <c r="AF67" s="14"/>
      <c r="AG67" s="14"/>
    </row>
    <row r="68" spans="1:33">
      <c r="A68" s="6" t="s">
        <v>159</v>
      </c>
      <c r="B68" s="7" t="s">
        <v>66</v>
      </c>
      <c r="C68" s="8">
        <v>2791.491</v>
      </c>
      <c r="D68" s="8">
        <v>7.6466000000000003</v>
      </c>
      <c r="E68" s="8">
        <v>151.91079999999999</v>
      </c>
      <c r="F68" s="8">
        <v>848.22500000000002</v>
      </c>
      <c r="G68" s="8">
        <v>326.14879999999999</v>
      </c>
      <c r="H68" s="8">
        <v>248.92169999999999</v>
      </c>
      <c r="I68" s="8">
        <v>286.0086</v>
      </c>
      <c r="J68" s="2">
        <v>5127</v>
      </c>
      <c r="K68" s="8"/>
      <c r="L68" s="8">
        <f t="shared" si="3"/>
        <v>9787.3525000000009</v>
      </c>
      <c r="M68" s="8"/>
      <c r="O68" s="11">
        <v>7.0000000000000007E-2</v>
      </c>
      <c r="P68" s="11">
        <v>8.8999999999999996E-2</v>
      </c>
      <c r="Q68" s="11">
        <v>0.29699999999999999</v>
      </c>
      <c r="R68" s="11">
        <v>6.0000000000000001E-3</v>
      </c>
      <c r="S68" s="11">
        <v>2.7E-2</v>
      </c>
      <c r="T68" s="11">
        <v>2.9000000000000001E-2</v>
      </c>
      <c r="U68" s="11">
        <v>7.0000000000000001E-3</v>
      </c>
      <c r="V68" s="11">
        <v>5.2999999999999999E-2</v>
      </c>
      <c r="W68" s="11">
        <v>0.154</v>
      </c>
      <c r="X68" s="11">
        <v>6.9000000000000006E-2</v>
      </c>
      <c r="Y68" s="11">
        <v>0.2</v>
      </c>
      <c r="Z68" s="11"/>
      <c r="AA68" s="11"/>
      <c r="AB68" s="11"/>
      <c r="AC68" s="14"/>
      <c r="AD68" s="14"/>
      <c r="AE68" s="14"/>
      <c r="AF68" s="14"/>
      <c r="AG68" s="14"/>
    </row>
    <row r="69" spans="1:33">
      <c r="A69" s="6" t="s">
        <v>160</v>
      </c>
      <c r="B69" s="7" t="s">
        <v>66</v>
      </c>
      <c r="C69" s="8">
        <v>5871.8970010000003</v>
      </c>
      <c r="D69" s="8">
        <v>46.106000999999999</v>
      </c>
      <c r="E69" s="8">
        <v>1840.5393999999999</v>
      </c>
      <c r="F69" s="8">
        <v>5745.3950000000004</v>
      </c>
      <c r="G69" s="8">
        <v>3279.5583710000001</v>
      </c>
      <c r="H69" s="8">
        <v>1380.7483139999999</v>
      </c>
      <c r="I69" s="8">
        <v>1204.254171</v>
      </c>
      <c r="J69" s="2">
        <v>23988</v>
      </c>
      <c r="K69" s="8"/>
      <c r="L69" s="8">
        <f t="shared" si="3"/>
        <v>43356.498258</v>
      </c>
      <c r="M69" s="8"/>
      <c r="O69" s="11">
        <v>0.109</v>
      </c>
      <c r="P69" s="11">
        <v>6.8000000000000005E-2</v>
      </c>
      <c r="Q69" s="11">
        <v>0.27800000000000002</v>
      </c>
      <c r="R69" s="11">
        <v>4.0000000000000001E-3</v>
      </c>
      <c r="S69" s="11">
        <v>2.8000000000000001E-2</v>
      </c>
      <c r="T69" s="11">
        <v>3.6999999999999998E-2</v>
      </c>
      <c r="U69" s="11">
        <v>6.0000000000000001E-3</v>
      </c>
      <c r="V69" s="11">
        <v>3.5000000000000003E-2</v>
      </c>
      <c r="W69" s="11">
        <v>0.14799999999999999</v>
      </c>
      <c r="X69" s="11">
        <v>5.3999999999999999E-2</v>
      </c>
      <c r="Y69" s="11">
        <v>0.23200000000000001</v>
      </c>
      <c r="Z69" s="11"/>
      <c r="AA69" s="11"/>
      <c r="AB69" s="11"/>
      <c r="AC69" s="14"/>
      <c r="AD69" s="14"/>
      <c r="AE69" s="14"/>
      <c r="AF69" s="14"/>
      <c r="AG69" s="14"/>
    </row>
    <row r="70" spans="1:33">
      <c r="A70" s="6" t="s">
        <v>161</v>
      </c>
      <c r="B70" s="7" t="s">
        <v>66</v>
      </c>
      <c r="C70" s="8">
        <v>553.15797999999995</v>
      </c>
      <c r="D70" s="8">
        <v>15.95185</v>
      </c>
      <c r="E70" s="8">
        <v>1143.4015999999999</v>
      </c>
      <c r="F70" s="8">
        <v>3332.9668000000001</v>
      </c>
      <c r="G70" s="8">
        <v>1580.573408</v>
      </c>
      <c r="H70" s="8">
        <v>716.37309200000004</v>
      </c>
      <c r="I70" s="8">
        <v>661.48097099999995</v>
      </c>
      <c r="J70" s="2">
        <v>12951</v>
      </c>
      <c r="K70" s="8"/>
      <c r="L70" s="8">
        <f t="shared" si="3"/>
        <v>20954.905701</v>
      </c>
      <c r="M70" s="8"/>
      <c r="O70" s="11">
        <v>2.5999999999999999E-2</v>
      </c>
      <c r="P70" s="11">
        <v>6.7000000000000004E-2</v>
      </c>
      <c r="Q70" s="11">
        <v>0.30399999999999999</v>
      </c>
      <c r="R70" s="11">
        <v>4.0000000000000001E-3</v>
      </c>
      <c r="S70" s="11">
        <v>2.9000000000000001E-2</v>
      </c>
      <c r="T70" s="11">
        <v>4.2000000000000003E-2</v>
      </c>
      <c r="U70" s="11">
        <v>6.0000000000000001E-3</v>
      </c>
      <c r="V70" s="11">
        <v>4.9000000000000002E-2</v>
      </c>
      <c r="W70" s="11">
        <v>0.154</v>
      </c>
      <c r="X70" s="11">
        <v>0.05</v>
      </c>
      <c r="Y70" s="11">
        <v>0.26900000000000002</v>
      </c>
      <c r="Z70" s="11"/>
      <c r="AA70" s="11"/>
      <c r="AB70" s="11"/>
      <c r="AC70" s="14"/>
      <c r="AD70" s="14"/>
      <c r="AE70" s="14"/>
      <c r="AF70" s="14"/>
      <c r="AG70" s="14"/>
    </row>
    <row r="71" spans="1:33">
      <c r="A71" s="6" t="s">
        <v>162</v>
      </c>
      <c r="B71" s="7" t="s">
        <v>66</v>
      </c>
      <c r="C71" s="8">
        <v>469.5</v>
      </c>
      <c r="D71" s="8">
        <v>3.5554999999999999</v>
      </c>
      <c r="E71" s="8">
        <v>164.74680000000001</v>
      </c>
      <c r="F71" s="8">
        <v>304.38</v>
      </c>
      <c r="G71" s="8">
        <v>229.0419</v>
      </c>
      <c r="H71" s="8">
        <v>164.8998</v>
      </c>
      <c r="I71" s="8">
        <v>137.1182</v>
      </c>
      <c r="J71" s="2">
        <v>2233</v>
      </c>
      <c r="K71" s="8"/>
      <c r="L71" s="8">
        <f t="shared" si="3"/>
        <v>3706.2422000000001</v>
      </c>
      <c r="M71" s="8"/>
      <c r="O71" s="11">
        <v>0.11</v>
      </c>
      <c r="P71" s="11">
        <v>0.11700000000000001</v>
      </c>
      <c r="Q71" s="11">
        <v>0.29299999999999998</v>
      </c>
      <c r="R71" s="11">
        <v>4.0000000000000001E-3</v>
      </c>
      <c r="S71" s="11">
        <v>2.3E-2</v>
      </c>
      <c r="T71" s="11">
        <v>2.1000000000000001E-2</v>
      </c>
      <c r="U71" s="11">
        <v>6.0000000000000001E-3</v>
      </c>
      <c r="V71" s="11">
        <v>6.0999999999999999E-2</v>
      </c>
      <c r="W71" s="11">
        <v>0.13</v>
      </c>
      <c r="X71" s="11">
        <v>6.3E-2</v>
      </c>
      <c r="Y71" s="11">
        <v>0.17100000000000001</v>
      </c>
      <c r="Z71" s="11"/>
      <c r="AA71" s="11"/>
      <c r="AB71" s="11"/>
      <c r="AC71" s="14"/>
      <c r="AD71" s="14"/>
      <c r="AE71" s="14"/>
      <c r="AF71" s="14"/>
      <c r="AG71" s="14"/>
    </row>
    <row r="72" spans="1:33">
      <c r="A72" s="6" t="s">
        <v>163</v>
      </c>
      <c r="B72" s="7" t="s">
        <v>66</v>
      </c>
      <c r="C72" s="8">
        <v>187.35</v>
      </c>
      <c r="D72" s="8">
        <v>2.7943690000000001</v>
      </c>
      <c r="E72" s="8">
        <v>272.74919999999997</v>
      </c>
      <c r="F72" s="8">
        <v>375.57</v>
      </c>
      <c r="G72" s="8">
        <v>446.54874599999999</v>
      </c>
      <c r="H72" s="8">
        <v>186.96859899999998</v>
      </c>
      <c r="I72" s="8">
        <v>205.237213</v>
      </c>
      <c r="J72" s="2">
        <v>2922</v>
      </c>
      <c r="K72" s="8"/>
      <c r="L72" s="8">
        <f t="shared" si="3"/>
        <v>4599.2181270000001</v>
      </c>
      <c r="M72" s="8"/>
      <c r="O72" s="11">
        <v>0.19800000000000001</v>
      </c>
      <c r="P72" s="11">
        <v>0.18</v>
      </c>
      <c r="Q72" s="11">
        <v>0.189</v>
      </c>
      <c r="R72" s="11">
        <v>4.0000000000000001E-3</v>
      </c>
      <c r="S72" s="11">
        <v>1.7999999999999999E-2</v>
      </c>
      <c r="T72" s="11">
        <v>0.02</v>
      </c>
      <c r="U72" s="11">
        <v>5.0000000000000001E-3</v>
      </c>
      <c r="V72" s="11">
        <v>0.108</v>
      </c>
      <c r="W72" s="11">
        <v>0.10299999999999999</v>
      </c>
      <c r="X72" s="11">
        <v>4.7E-2</v>
      </c>
      <c r="Y72" s="11">
        <v>0.128</v>
      </c>
      <c r="Z72" s="11"/>
      <c r="AA72" s="11"/>
      <c r="AB72" s="11"/>
      <c r="AC72" s="14"/>
      <c r="AD72" s="14"/>
      <c r="AE72" s="14"/>
      <c r="AF72" s="14"/>
      <c r="AG72" s="14"/>
    </row>
    <row r="73" spans="1:33">
      <c r="A73" s="6" t="s">
        <v>164</v>
      </c>
      <c r="B73" s="7" t="s">
        <v>66</v>
      </c>
      <c r="C73" s="8">
        <v>14133.230142</v>
      </c>
      <c r="D73" s="8">
        <v>66.586518999999996</v>
      </c>
      <c r="E73" s="8">
        <v>538.320243</v>
      </c>
      <c r="F73" s="8">
        <v>4354.0796929999997</v>
      </c>
      <c r="G73" s="8">
        <v>3713.2746360000001</v>
      </c>
      <c r="H73" s="8">
        <v>2721.33878</v>
      </c>
      <c r="I73" s="8">
        <v>2347.4076169999998</v>
      </c>
      <c r="J73" s="2">
        <v>31505</v>
      </c>
      <c r="K73" s="8"/>
      <c r="L73" s="8">
        <f t="shared" si="3"/>
        <v>59379.237630000003</v>
      </c>
      <c r="M73" s="8"/>
      <c r="O73" s="11">
        <v>0.183</v>
      </c>
      <c r="P73" s="11">
        <v>9.8000000000000004E-2</v>
      </c>
      <c r="Q73" s="11">
        <v>0.23</v>
      </c>
      <c r="R73" s="11">
        <v>3.0000000000000001E-3</v>
      </c>
      <c r="S73" s="11">
        <v>2.5000000000000001E-2</v>
      </c>
      <c r="T73" s="11">
        <v>3.4000000000000002E-2</v>
      </c>
      <c r="U73" s="11">
        <v>5.0000000000000001E-3</v>
      </c>
      <c r="V73" s="11">
        <v>5.8999999999999997E-2</v>
      </c>
      <c r="W73" s="11">
        <v>0.127</v>
      </c>
      <c r="X73" s="11">
        <v>0.05</v>
      </c>
      <c r="Y73" s="11">
        <v>0.186</v>
      </c>
      <c r="Z73" s="11"/>
      <c r="AA73" s="11"/>
      <c r="AB73" s="11"/>
      <c r="AC73" s="14"/>
      <c r="AD73" s="14"/>
      <c r="AE73" s="14"/>
      <c r="AF73" s="14"/>
      <c r="AG73" s="14"/>
    </row>
    <row r="74" spans="1:33">
      <c r="A74" s="6" t="s">
        <v>165</v>
      </c>
      <c r="B74" s="7" t="s">
        <v>66</v>
      </c>
      <c r="C74" s="8">
        <v>1817.87</v>
      </c>
      <c r="D74" s="8">
        <v>3.5409999999999999</v>
      </c>
      <c r="E74" s="8">
        <v>648.64049999999997</v>
      </c>
      <c r="F74" s="8">
        <v>1116.5139999999999</v>
      </c>
      <c r="G74" s="8">
        <v>768.98200000000008</v>
      </c>
      <c r="H74" s="8">
        <v>490.8775</v>
      </c>
      <c r="I74" s="8">
        <v>516.82399999999996</v>
      </c>
      <c r="J74" s="2">
        <v>7049</v>
      </c>
      <c r="K74" s="8"/>
      <c r="L74" s="8">
        <f t="shared" si="3"/>
        <v>12412.249</v>
      </c>
      <c r="M74" s="8"/>
      <c r="O74" s="11">
        <v>7.0000000000000007E-2</v>
      </c>
      <c r="P74" s="11">
        <v>8.8999999999999996E-2</v>
      </c>
      <c r="Q74" s="11">
        <v>0.29699999999999999</v>
      </c>
      <c r="R74" s="11">
        <v>6.0000000000000001E-3</v>
      </c>
      <c r="S74" s="11">
        <v>2.7E-2</v>
      </c>
      <c r="T74" s="11">
        <v>2.9000000000000001E-2</v>
      </c>
      <c r="U74" s="11">
        <v>7.0000000000000001E-3</v>
      </c>
      <c r="V74" s="11">
        <v>5.2999999999999999E-2</v>
      </c>
      <c r="W74" s="11">
        <v>0.154</v>
      </c>
      <c r="X74" s="11">
        <v>6.9000000000000006E-2</v>
      </c>
      <c r="Y74" s="11">
        <v>0.2</v>
      </c>
      <c r="Z74" s="11"/>
      <c r="AA74" s="11"/>
      <c r="AB74" s="11"/>
      <c r="AC74" s="14"/>
      <c r="AD74" s="14"/>
      <c r="AE74" s="14"/>
      <c r="AF74" s="14"/>
      <c r="AG74" s="14"/>
    </row>
    <row r="75" spans="1:33">
      <c r="A75" s="6" t="s">
        <v>166</v>
      </c>
      <c r="B75" s="7" t="s">
        <v>66</v>
      </c>
      <c r="C75" s="8">
        <v>2791.491</v>
      </c>
      <c r="D75" s="8">
        <v>7.6466000000000003</v>
      </c>
      <c r="E75" s="8">
        <v>151.91079999999999</v>
      </c>
      <c r="F75" s="8">
        <v>848.22500000000002</v>
      </c>
      <c r="G75" s="8">
        <v>326.14879999999999</v>
      </c>
      <c r="H75" s="8">
        <v>248.92169999999999</v>
      </c>
      <c r="I75" s="8">
        <v>286.0086</v>
      </c>
      <c r="J75" s="2">
        <v>5127</v>
      </c>
      <c r="K75" s="8"/>
      <c r="L75" s="8">
        <f t="shared" si="3"/>
        <v>9787.3525000000009</v>
      </c>
      <c r="M75" s="8"/>
      <c r="O75" s="11">
        <v>0.109</v>
      </c>
      <c r="P75" s="11">
        <v>6.8000000000000005E-2</v>
      </c>
      <c r="Q75" s="11">
        <v>0.27800000000000002</v>
      </c>
      <c r="R75" s="11">
        <v>4.0000000000000001E-3</v>
      </c>
      <c r="S75" s="11">
        <v>2.8000000000000001E-2</v>
      </c>
      <c r="T75" s="11">
        <v>3.6999999999999998E-2</v>
      </c>
      <c r="U75" s="11">
        <v>6.0000000000000001E-3</v>
      </c>
      <c r="V75" s="11">
        <v>3.5000000000000003E-2</v>
      </c>
      <c r="W75" s="11">
        <v>0.14799999999999999</v>
      </c>
      <c r="X75" s="11">
        <v>5.3999999999999999E-2</v>
      </c>
      <c r="Y75" s="11">
        <v>0.23200000000000001</v>
      </c>
      <c r="Z75" s="11"/>
      <c r="AA75" s="11"/>
      <c r="AB75" s="11"/>
      <c r="AC75" s="14"/>
      <c r="AD75" s="14"/>
      <c r="AE75" s="14"/>
      <c r="AF75" s="14"/>
      <c r="AG75" s="14"/>
    </row>
    <row r="76" spans="1:33">
      <c r="A76" s="6" t="s">
        <v>167</v>
      </c>
      <c r="B76" s="7" t="s">
        <v>66</v>
      </c>
      <c r="C76" s="8">
        <v>5871.8970010000003</v>
      </c>
      <c r="D76" s="8">
        <v>46.106000999999999</v>
      </c>
      <c r="E76" s="8">
        <v>1840.5393999999999</v>
      </c>
      <c r="F76" s="8">
        <v>5745.3950000000004</v>
      </c>
      <c r="G76" s="8">
        <v>3279.5583710000001</v>
      </c>
      <c r="H76" s="8">
        <v>1380.7483139999999</v>
      </c>
      <c r="I76" s="8">
        <v>1204.254171</v>
      </c>
      <c r="J76" s="2">
        <v>23988</v>
      </c>
      <c r="K76" s="8"/>
      <c r="L76" s="8">
        <f t="shared" si="3"/>
        <v>43356.498258</v>
      </c>
      <c r="M76" s="8"/>
      <c r="O76" s="11">
        <v>2.5999999999999999E-2</v>
      </c>
      <c r="P76" s="11">
        <v>6.7000000000000004E-2</v>
      </c>
      <c r="Q76" s="11">
        <v>0.30399999999999999</v>
      </c>
      <c r="R76" s="11">
        <v>4.0000000000000001E-3</v>
      </c>
      <c r="S76" s="11">
        <v>2.9000000000000001E-2</v>
      </c>
      <c r="T76" s="11">
        <v>4.2000000000000003E-2</v>
      </c>
      <c r="U76" s="11">
        <v>6.0000000000000001E-3</v>
      </c>
      <c r="V76" s="11">
        <v>4.9000000000000002E-2</v>
      </c>
      <c r="W76" s="11">
        <v>0.154</v>
      </c>
      <c r="X76" s="11">
        <v>0.05</v>
      </c>
      <c r="Y76" s="11">
        <v>0.26900000000000002</v>
      </c>
      <c r="Z76" s="11"/>
      <c r="AA76" s="11"/>
      <c r="AB76" s="11"/>
      <c r="AC76" s="14"/>
      <c r="AD76" s="14"/>
      <c r="AE76" s="14"/>
      <c r="AF76" s="14"/>
      <c r="AG76" s="14"/>
    </row>
    <row r="77" spans="1:33">
      <c r="A77" s="6" t="s">
        <v>168</v>
      </c>
      <c r="B77" s="7" t="s">
        <v>66</v>
      </c>
      <c r="C77" s="8">
        <v>553.15797999999995</v>
      </c>
      <c r="D77" s="8">
        <v>15.95185</v>
      </c>
      <c r="E77" s="8">
        <v>1143.4015999999999</v>
      </c>
      <c r="F77" s="8">
        <v>3332.9668000000001</v>
      </c>
      <c r="G77" s="8">
        <v>1580.573408</v>
      </c>
      <c r="H77" s="8">
        <v>716.37309200000004</v>
      </c>
      <c r="I77" s="8">
        <v>661.48097099999995</v>
      </c>
      <c r="J77" s="2">
        <v>12951</v>
      </c>
      <c r="K77" s="8"/>
      <c r="L77" s="8">
        <f t="shared" si="3"/>
        <v>20954.905701</v>
      </c>
      <c r="M77" s="8"/>
      <c r="O77" s="11">
        <v>0.11</v>
      </c>
      <c r="P77" s="11">
        <v>0.11700000000000001</v>
      </c>
      <c r="Q77" s="11">
        <v>0.29299999999999998</v>
      </c>
      <c r="R77" s="11">
        <v>4.0000000000000001E-3</v>
      </c>
      <c r="S77" s="11">
        <v>2.3E-2</v>
      </c>
      <c r="T77" s="11">
        <v>2.1000000000000001E-2</v>
      </c>
      <c r="U77" s="11">
        <v>6.0000000000000001E-3</v>
      </c>
      <c r="V77" s="11">
        <v>6.0999999999999999E-2</v>
      </c>
      <c r="W77" s="11">
        <v>0.13</v>
      </c>
      <c r="X77" s="11">
        <v>6.3E-2</v>
      </c>
      <c r="Y77" s="11">
        <v>0.17100000000000001</v>
      </c>
      <c r="Z77" s="11"/>
      <c r="AA77" s="11"/>
      <c r="AB77" s="11"/>
      <c r="AC77" s="14"/>
      <c r="AD77" s="14"/>
      <c r="AE77" s="14"/>
      <c r="AF77" s="14"/>
      <c r="AG77" s="14"/>
    </row>
    <row r="78" spans="1:33">
      <c r="A78" s="6" t="s">
        <v>169</v>
      </c>
      <c r="B78" s="7" t="s">
        <v>66</v>
      </c>
      <c r="C78" s="8">
        <v>469.5</v>
      </c>
      <c r="D78" s="8">
        <v>3.5554999999999999</v>
      </c>
      <c r="E78" s="8">
        <v>164.74680000000001</v>
      </c>
      <c r="F78" s="8">
        <v>304.38</v>
      </c>
      <c r="G78" s="8">
        <v>229.0419</v>
      </c>
      <c r="H78" s="8">
        <v>164.8998</v>
      </c>
      <c r="I78" s="8">
        <v>137.1182</v>
      </c>
      <c r="J78" s="2">
        <v>2233</v>
      </c>
      <c r="K78" s="8"/>
      <c r="L78" s="8">
        <f t="shared" si="3"/>
        <v>3706.2422000000001</v>
      </c>
      <c r="M78" s="8"/>
      <c r="O78" s="11">
        <v>0.19800000000000001</v>
      </c>
      <c r="P78" s="11">
        <v>0.18</v>
      </c>
      <c r="Q78" s="11">
        <v>0.189</v>
      </c>
      <c r="R78" s="11">
        <v>4.0000000000000001E-3</v>
      </c>
      <c r="S78" s="11">
        <v>1.7999999999999999E-2</v>
      </c>
      <c r="T78" s="11">
        <v>0.02</v>
      </c>
      <c r="U78" s="11">
        <v>5.0000000000000001E-3</v>
      </c>
      <c r="V78" s="11">
        <v>0.108</v>
      </c>
      <c r="W78" s="11">
        <v>0.10299999999999999</v>
      </c>
      <c r="X78" s="11">
        <v>4.7E-2</v>
      </c>
      <c r="Y78" s="11">
        <v>0.128</v>
      </c>
      <c r="Z78" s="11"/>
      <c r="AA78" s="11"/>
      <c r="AB78" s="11"/>
      <c r="AC78" s="14"/>
      <c r="AD78" s="14"/>
      <c r="AE78" s="14"/>
      <c r="AF78" s="14"/>
      <c r="AG78" s="14"/>
    </row>
    <row r="79" spans="1:33">
      <c r="A79" s="6" t="s">
        <v>170</v>
      </c>
      <c r="B79" s="7" t="s">
        <v>66</v>
      </c>
      <c r="C79" s="8">
        <v>187.35</v>
      </c>
      <c r="D79" s="8">
        <v>2.7943690000000001</v>
      </c>
      <c r="E79" s="8">
        <v>272.74919999999997</v>
      </c>
      <c r="F79" s="8">
        <v>375.57</v>
      </c>
      <c r="G79" s="8">
        <v>446.54874599999999</v>
      </c>
      <c r="H79" s="8">
        <v>186.96859899999998</v>
      </c>
      <c r="I79" s="8">
        <v>205.237213</v>
      </c>
      <c r="J79" s="2">
        <v>2922</v>
      </c>
      <c r="K79" s="8"/>
      <c r="L79" s="8">
        <f t="shared" si="3"/>
        <v>4599.2181270000001</v>
      </c>
      <c r="M79" s="8"/>
      <c r="O79" s="11">
        <v>0.183</v>
      </c>
      <c r="P79" s="11">
        <v>9.8000000000000004E-2</v>
      </c>
      <c r="Q79" s="11">
        <v>0.23</v>
      </c>
      <c r="R79" s="11">
        <v>3.0000000000000001E-3</v>
      </c>
      <c r="S79" s="11">
        <v>2.5000000000000001E-2</v>
      </c>
      <c r="T79" s="11">
        <v>3.4000000000000002E-2</v>
      </c>
      <c r="U79" s="11">
        <v>5.0000000000000001E-3</v>
      </c>
      <c r="V79" s="11">
        <v>5.8999999999999997E-2</v>
      </c>
      <c r="W79" s="11">
        <v>0.127</v>
      </c>
      <c r="X79" s="11">
        <v>0.05</v>
      </c>
      <c r="Y79" s="11">
        <v>0.186</v>
      </c>
      <c r="Z79" s="11"/>
      <c r="AA79" s="11"/>
      <c r="AB79" s="11"/>
      <c r="AC79" s="14"/>
      <c r="AD79" s="14"/>
      <c r="AE79" s="14"/>
      <c r="AF79" s="14"/>
      <c r="AG79" s="14"/>
    </row>
    <row r="80" spans="1:33">
      <c r="A80" s="6" t="s">
        <v>171</v>
      </c>
      <c r="B80" s="7" t="s">
        <v>66</v>
      </c>
      <c r="C80" s="8">
        <v>14133.230142</v>
      </c>
      <c r="D80" s="8">
        <v>66.586518999999996</v>
      </c>
      <c r="E80" s="8">
        <v>538.320243</v>
      </c>
      <c r="F80" s="8">
        <v>4354.0796929999997</v>
      </c>
      <c r="G80" s="8">
        <v>3713.2746360000001</v>
      </c>
      <c r="H80" s="8">
        <v>2721.33878</v>
      </c>
      <c r="I80" s="8">
        <v>2347.4076169999998</v>
      </c>
      <c r="J80" s="2">
        <v>31505</v>
      </c>
      <c r="K80" s="8"/>
      <c r="L80" s="8">
        <f t="shared" si="3"/>
        <v>59379.237630000003</v>
      </c>
      <c r="M80" s="8"/>
      <c r="O80" s="11">
        <v>7.0000000000000007E-2</v>
      </c>
      <c r="P80" s="11">
        <v>8.8999999999999996E-2</v>
      </c>
      <c r="Q80" s="11">
        <v>0.29699999999999999</v>
      </c>
      <c r="R80" s="11">
        <v>6.0000000000000001E-3</v>
      </c>
      <c r="S80" s="11">
        <v>2.7E-2</v>
      </c>
      <c r="T80" s="11">
        <v>2.9000000000000001E-2</v>
      </c>
      <c r="U80" s="11">
        <v>7.0000000000000001E-3</v>
      </c>
      <c r="V80" s="11">
        <v>5.2999999999999999E-2</v>
      </c>
      <c r="W80" s="11">
        <v>0.154</v>
      </c>
      <c r="X80" s="11">
        <v>6.9000000000000006E-2</v>
      </c>
      <c r="Y80" s="11">
        <v>0.2</v>
      </c>
      <c r="Z80" s="11"/>
      <c r="AA80" s="11"/>
      <c r="AB80" s="11"/>
      <c r="AC80" s="14"/>
      <c r="AD80" s="14"/>
      <c r="AE80" s="14"/>
      <c r="AF80" s="14"/>
      <c r="AG80" s="14"/>
    </row>
    <row r="81" spans="1:33">
      <c r="A81" s="6" t="s">
        <v>172</v>
      </c>
      <c r="B81" s="7" t="s">
        <v>66</v>
      </c>
      <c r="C81" s="8">
        <v>1817.87</v>
      </c>
      <c r="D81" s="8">
        <v>3.5409999999999999</v>
      </c>
      <c r="E81" s="8">
        <v>648.64049999999997</v>
      </c>
      <c r="F81" s="8">
        <v>1116.5139999999999</v>
      </c>
      <c r="G81" s="8">
        <v>768.98200000000008</v>
      </c>
      <c r="H81" s="8">
        <v>490.8775</v>
      </c>
      <c r="I81" s="8">
        <v>516.82399999999996</v>
      </c>
      <c r="J81" s="2">
        <v>7049</v>
      </c>
      <c r="K81" s="8"/>
      <c r="L81" s="8">
        <f t="shared" si="3"/>
        <v>12412.249</v>
      </c>
      <c r="M81" s="8"/>
      <c r="O81" s="11">
        <v>0.109</v>
      </c>
      <c r="P81" s="11">
        <v>6.8000000000000005E-2</v>
      </c>
      <c r="Q81" s="11">
        <v>0.27800000000000002</v>
      </c>
      <c r="R81" s="11">
        <v>4.0000000000000001E-3</v>
      </c>
      <c r="S81" s="11">
        <v>2.8000000000000001E-2</v>
      </c>
      <c r="T81" s="11">
        <v>3.6999999999999998E-2</v>
      </c>
      <c r="U81" s="11">
        <v>6.0000000000000001E-3</v>
      </c>
      <c r="V81" s="11">
        <v>3.5000000000000003E-2</v>
      </c>
      <c r="W81" s="11">
        <v>0.14799999999999999</v>
      </c>
      <c r="X81" s="11">
        <v>5.3999999999999999E-2</v>
      </c>
      <c r="Y81" s="11">
        <v>0.23200000000000001</v>
      </c>
      <c r="Z81" s="11"/>
      <c r="AA81" s="11"/>
      <c r="AB81" s="11"/>
      <c r="AC81" s="14"/>
      <c r="AD81" s="14"/>
      <c r="AE81" s="14"/>
      <c r="AF81" s="14"/>
      <c r="AG81" s="14"/>
    </row>
    <row r="82" spans="1:33">
      <c r="A82" s="6" t="s">
        <v>173</v>
      </c>
      <c r="B82" s="7" t="s">
        <v>66</v>
      </c>
      <c r="C82" s="8">
        <v>2791.491</v>
      </c>
      <c r="D82" s="8">
        <v>7.6466000000000003</v>
      </c>
      <c r="E82" s="8">
        <v>151.91079999999999</v>
      </c>
      <c r="F82" s="8">
        <v>848.22500000000002</v>
      </c>
      <c r="G82" s="8">
        <v>326.14879999999999</v>
      </c>
      <c r="H82" s="8">
        <v>248.92169999999999</v>
      </c>
      <c r="I82" s="8">
        <v>286.0086</v>
      </c>
      <c r="J82" s="2">
        <v>5127</v>
      </c>
      <c r="K82" s="8"/>
      <c r="L82" s="8">
        <f t="shared" si="3"/>
        <v>9787.3525000000009</v>
      </c>
      <c r="M82" s="8"/>
      <c r="O82" s="11">
        <v>2.5999999999999999E-2</v>
      </c>
      <c r="P82" s="11">
        <v>6.7000000000000004E-2</v>
      </c>
      <c r="Q82" s="11">
        <v>0.30399999999999999</v>
      </c>
      <c r="R82" s="11">
        <v>4.0000000000000001E-3</v>
      </c>
      <c r="S82" s="11">
        <v>2.9000000000000001E-2</v>
      </c>
      <c r="T82" s="11">
        <v>4.2000000000000003E-2</v>
      </c>
      <c r="U82" s="11">
        <v>6.0000000000000001E-3</v>
      </c>
      <c r="V82" s="11">
        <v>4.9000000000000002E-2</v>
      </c>
      <c r="W82" s="11">
        <v>0.154</v>
      </c>
      <c r="X82" s="11">
        <v>0.05</v>
      </c>
      <c r="Y82" s="11">
        <v>0.26900000000000002</v>
      </c>
      <c r="Z82" s="11"/>
      <c r="AA82" s="11"/>
      <c r="AB82" s="11"/>
      <c r="AC82" s="14"/>
      <c r="AD82" s="14"/>
      <c r="AE82" s="14"/>
      <c r="AF82" s="14"/>
      <c r="AG82" s="14"/>
    </row>
    <row r="83" spans="1:33">
      <c r="A83" s="6" t="s">
        <v>174</v>
      </c>
      <c r="B83" s="7" t="s">
        <v>66</v>
      </c>
      <c r="C83" s="8">
        <v>5871.8970010000003</v>
      </c>
      <c r="D83" s="8">
        <v>46.106000999999999</v>
      </c>
      <c r="E83" s="8">
        <v>1840.5393999999999</v>
      </c>
      <c r="F83" s="8">
        <v>5745.3950000000004</v>
      </c>
      <c r="G83" s="8">
        <v>3279.5583710000001</v>
      </c>
      <c r="H83" s="8">
        <v>1380.7483139999999</v>
      </c>
      <c r="I83" s="8">
        <v>1204.254171</v>
      </c>
      <c r="J83" s="2">
        <v>23988</v>
      </c>
      <c r="K83" s="8"/>
      <c r="L83" s="8">
        <f t="shared" si="3"/>
        <v>43356.498258</v>
      </c>
      <c r="M83" s="8"/>
      <c r="O83" s="11">
        <v>0.11</v>
      </c>
      <c r="P83" s="11">
        <v>0.11700000000000001</v>
      </c>
      <c r="Q83" s="11">
        <v>0.29299999999999998</v>
      </c>
      <c r="R83" s="11">
        <v>4.0000000000000001E-3</v>
      </c>
      <c r="S83" s="11">
        <v>2.3E-2</v>
      </c>
      <c r="T83" s="11">
        <v>2.1000000000000001E-2</v>
      </c>
      <c r="U83" s="11">
        <v>6.0000000000000001E-3</v>
      </c>
      <c r="V83" s="11">
        <v>6.0999999999999999E-2</v>
      </c>
      <c r="W83" s="11">
        <v>0.13</v>
      </c>
      <c r="X83" s="11">
        <v>6.3E-2</v>
      </c>
      <c r="Y83" s="11">
        <v>0.17100000000000001</v>
      </c>
      <c r="Z83" s="11"/>
      <c r="AA83" s="11"/>
      <c r="AB83" s="11"/>
      <c r="AC83" s="14"/>
      <c r="AD83" s="14"/>
      <c r="AE83" s="14"/>
      <c r="AF83" s="14"/>
      <c r="AG83" s="14"/>
    </row>
    <row r="84" spans="1:33">
      <c r="A84" s="6" t="s">
        <v>175</v>
      </c>
      <c r="B84" s="7" t="s">
        <v>66</v>
      </c>
      <c r="C84" s="8">
        <v>553.15797999999995</v>
      </c>
      <c r="D84" s="8">
        <v>15.95185</v>
      </c>
      <c r="E84" s="8">
        <v>1143.4015999999999</v>
      </c>
      <c r="F84" s="8">
        <v>3332.9668000000001</v>
      </c>
      <c r="G84" s="8">
        <v>1580.573408</v>
      </c>
      <c r="H84" s="8">
        <v>716.37309200000004</v>
      </c>
      <c r="I84" s="8">
        <v>661.48097099999995</v>
      </c>
      <c r="J84" s="2">
        <v>12951</v>
      </c>
      <c r="K84" s="8"/>
      <c r="L84" s="8">
        <f t="shared" si="3"/>
        <v>20954.905701</v>
      </c>
      <c r="M84" s="8"/>
      <c r="O84" s="11">
        <v>0.19800000000000001</v>
      </c>
      <c r="P84" s="11">
        <v>0.18</v>
      </c>
      <c r="Q84" s="11">
        <v>0.189</v>
      </c>
      <c r="R84" s="11">
        <v>4.0000000000000001E-3</v>
      </c>
      <c r="S84" s="11">
        <v>1.7999999999999999E-2</v>
      </c>
      <c r="T84" s="11">
        <v>0.02</v>
      </c>
      <c r="U84" s="11">
        <v>5.0000000000000001E-3</v>
      </c>
      <c r="V84" s="11">
        <v>0.108</v>
      </c>
      <c r="W84" s="11">
        <v>0.10299999999999999</v>
      </c>
      <c r="X84" s="11">
        <v>4.7E-2</v>
      </c>
      <c r="Y84" s="11">
        <v>0.128</v>
      </c>
      <c r="Z84" s="11"/>
      <c r="AA84" s="11"/>
      <c r="AB84" s="11"/>
      <c r="AC84" s="14"/>
      <c r="AD84" s="14"/>
      <c r="AE84" s="14"/>
      <c r="AF84" s="14"/>
      <c r="AG84" s="14"/>
    </row>
    <row r="85" spans="1:33">
      <c r="A85" s="6" t="s">
        <v>176</v>
      </c>
      <c r="B85" s="7" t="s">
        <v>66</v>
      </c>
      <c r="C85" s="8">
        <v>469.5</v>
      </c>
      <c r="D85" s="8">
        <v>3.5554999999999999</v>
      </c>
      <c r="E85" s="8">
        <v>164.74680000000001</v>
      </c>
      <c r="F85" s="8">
        <v>304.38</v>
      </c>
      <c r="G85" s="8">
        <v>229.0419</v>
      </c>
      <c r="H85" s="8">
        <v>164.8998</v>
      </c>
      <c r="I85" s="8">
        <v>137.1182</v>
      </c>
      <c r="J85" s="2">
        <v>2233</v>
      </c>
      <c r="K85" s="8"/>
      <c r="L85" s="8">
        <f t="shared" si="3"/>
        <v>3706.2422000000001</v>
      </c>
      <c r="M85" s="8"/>
      <c r="O85" s="11">
        <v>0.183</v>
      </c>
      <c r="P85" s="11">
        <v>9.8000000000000004E-2</v>
      </c>
      <c r="Q85" s="11">
        <v>0.23</v>
      </c>
      <c r="R85" s="11">
        <v>3.0000000000000001E-3</v>
      </c>
      <c r="S85" s="11">
        <v>2.5000000000000001E-2</v>
      </c>
      <c r="T85" s="11">
        <v>3.4000000000000002E-2</v>
      </c>
      <c r="U85" s="11">
        <v>5.0000000000000001E-3</v>
      </c>
      <c r="V85" s="11">
        <v>5.8999999999999997E-2</v>
      </c>
      <c r="W85" s="11">
        <v>0.127</v>
      </c>
      <c r="X85" s="11">
        <v>0.05</v>
      </c>
      <c r="Y85" s="11">
        <v>0.186</v>
      </c>
      <c r="Z85" s="11"/>
      <c r="AA85" s="11"/>
      <c r="AB85" s="11"/>
      <c r="AC85" s="14"/>
      <c r="AD85" s="14"/>
      <c r="AE85" s="14"/>
      <c r="AF85" s="14"/>
      <c r="AG85" s="14"/>
    </row>
    <row r="86" spans="1:33">
      <c r="A86" s="6" t="s">
        <v>177</v>
      </c>
      <c r="B86" s="7" t="s">
        <v>66</v>
      </c>
      <c r="C86" s="8">
        <v>187.35</v>
      </c>
      <c r="D86" s="8">
        <v>2.7943690000000001</v>
      </c>
      <c r="E86" s="8">
        <v>272.74919999999997</v>
      </c>
      <c r="F86" s="8">
        <v>375.57</v>
      </c>
      <c r="G86" s="8">
        <v>446.54874599999999</v>
      </c>
      <c r="H86" s="8">
        <v>186.96859899999998</v>
      </c>
      <c r="I86" s="8">
        <v>205.237213</v>
      </c>
      <c r="J86" s="2">
        <v>2922</v>
      </c>
      <c r="K86" s="8"/>
      <c r="L86" s="8">
        <f t="shared" si="3"/>
        <v>4599.2181270000001</v>
      </c>
      <c r="M86" s="8"/>
      <c r="O86" s="11">
        <v>7.0000000000000007E-2</v>
      </c>
      <c r="P86" s="11">
        <v>8.8999999999999996E-2</v>
      </c>
      <c r="Q86" s="11">
        <v>0.29699999999999999</v>
      </c>
      <c r="R86" s="11">
        <v>6.0000000000000001E-3</v>
      </c>
      <c r="S86" s="11">
        <v>2.7E-2</v>
      </c>
      <c r="T86" s="11">
        <v>2.9000000000000001E-2</v>
      </c>
      <c r="U86" s="11">
        <v>7.0000000000000001E-3</v>
      </c>
      <c r="V86" s="11">
        <v>5.2999999999999999E-2</v>
      </c>
      <c r="W86" s="11">
        <v>0.154</v>
      </c>
      <c r="X86" s="11">
        <v>6.9000000000000006E-2</v>
      </c>
      <c r="Y86" s="11">
        <v>0.2</v>
      </c>
      <c r="Z86" s="11"/>
      <c r="AA86" s="11"/>
      <c r="AB86" s="11"/>
      <c r="AC86" s="14"/>
      <c r="AD86" s="14"/>
      <c r="AE86" s="14"/>
      <c r="AF86" s="14"/>
      <c r="AG86" s="14"/>
    </row>
    <row r="87" spans="1:33">
      <c r="A87" s="6" t="s">
        <v>178</v>
      </c>
      <c r="B87" s="7" t="s">
        <v>66</v>
      </c>
      <c r="C87" s="8">
        <v>14133.230142</v>
      </c>
      <c r="D87" s="8">
        <v>66.586518999999996</v>
      </c>
      <c r="E87" s="8">
        <v>538.320243</v>
      </c>
      <c r="F87" s="8">
        <v>4354.0796929999997</v>
      </c>
      <c r="G87" s="8">
        <v>3713.2746360000001</v>
      </c>
      <c r="H87" s="8">
        <v>2721.33878</v>
      </c>
      <c r="I87" s="8">
        <v>2347.4076169999998</v>
      </c>
      <c r="J87" s="2">
        <v>31505</v>
      </c>
      <c r="K87" s="8"/>
      <c r="L87" s="8">
        <f t="shared" si="3"/>
        <v>59379.237630000003</v>
      </c>
      <c r="M87" s="8"/>
      <c r="O87" s="11">
        <v>0.109</v>
      </c>
      <c r="P87" s="11">
        <v>6.8000000000000005E-2</v>
      </c>
      <c r="Q87" s="11">
        <v>0.27800000000000002</v>
      </c>
      <c r="R87" s="11">
        <v>4.0000000000000001E-3</v>
      </c>
      <c r="S87" s="11">
        <v>2.8000000000000001E-2</v>
      </c>
      <c r="T87" s="11">
        <v>3.6999999999999998E-2</v>
      </c>
      <c r="U87" s="11">
        <v>6.0000000000000001E-3</v>
      </c>
      <c r="V87" s="11">
        <v>3.5000000000000003E-2</v>
      </c>
      <c r="W87" s="11">
        <v>0.14799999999999999</v>
      </c>
      <c r="X87" s="11">
        <v>5.3999999999999999E-2</v>
      </c>
      <c r="Y87" s="11">
        <v>0.23200000000000001</v>
      </c>
      <c r="Z87" s="11"/>
      <c r="AA87" s="11"/>
      <c r="AB87" s="11"/>
      <c r="AC87" s="14"/>
      <c r="AD87" s="14"/>
      <c r="AE87" s="14"/>
      <c r="AF87" s="14"/>
      <c r="AG87" s="14"/>
    </row>
    <row r="88" spans="1:33">
      <c r="A88" s="6" t="s">
        <v>179</v>
      </c>
      <c r="B88" s="7" t="s">
        <v>66</v>
      </c>
      <c r="C88" s="8">
        <v>1817.87</v>
      </c>
      <c r="D88" s="8">
        <v>3.5409999999999999</v>
      </c>
      <c r="E88" s="8">
        <v>648.64049999999997</v>
      </c>
      <c r="F88" s="8">
        <v>1116.5139999999999</v>
      </c>
      <c r="G88" s="8">
        <v>768.98200000000008</v>
      </c>
      <c r="H88" s="8">
        <v>490.8775</v>
      </c>
      <c r="I88" s="8">
        <v>516.82399999999996</v>
      </c>
      <c r="J88" s="2">
        <v>7049</v>
      </c>
      <c r="K88" s="8"/>
      <c r="L88" s="8">
        <f t="shared" si="3"/>
        <v>12412.249</v>
      </c>
      <c r="M88" s="8"/>
      <c r="O88" s="11">
        <v>2.5999999999999999E-2</v>
      </c>
      <c r="P88" s="11">
        <v>6.7000000000000004E-2</v>
      </c>
      <c r="Q88" s="11">
        <v>0.30399999999999999</v>
      </c>
      <c r="R88" s="11">
        <v>4.0000000000000001E-3</v>
      </c>
      <c r="S88" s="11">
        <v>2.9000000000000001E-2</v>
      </c>
      <c r="T88" s="11">
        <v>4.2000000000000003E-2</v>
      </c>
      <c r="U88" s="11">
        <v>6.0000000000000001E-3</v>
      </c>
      <c r="V88" s="11">
        <v>4.9000000000000002E-2</v>
      </c>
      <c r="W88" s="11">
        <v>0.154</v>
      </c>
      <c r="X88" s="11">
        <v>0.05</v>
      </c>
      <c r="Y88" s="11">
        <v>0.26900000000000002</v>
      </c>
      <c r="Z88" s="11"/>
      <c r="AA88" s="11"/>
      <c r="AB88" s="11"/>
      <c r="AC88" s="14"/>
      <c r="AD88" s="14"/>
      <c r="AE88" s="14"/>
      <c r="AF88" s="14"/>
      <c r="AG88" s="14"/>
    </row>
    <row r="89" spans="1:33">
      <c r="A89" s="6" t="s">
        <v>180</v>
      </c>
      <c r="B89" s="7" t="s">
        <v>66</v>
      </c>
      <c r="C89" s="8">
        <v>2791.491</v>
      </c>
      <c r="D89" s="8">
        <v>7.6466000000000003</v>
      </c>
      <c r="E89" s="8">
        <v>151.91079999999999</v>
      </c>
      <c r="F89" s="8">
        <v>848.22500000000002</v>
      </c>
      <c r="G89" s="8">
        <v>326.14879999999999</v>
      </c>
      <c r="H89" s="8">
        <v>248.92169999999999</v>
      </c>
      <c r="I89" s="8">
        <v>286.0086</v>
      </c>
      <c r="J89" s="2">
        <v>5127</v>
      </c>
      <c r="K89" s="8"/>
      <c r="L89" s="8">
        <f t="shared" si="3"/>
        <v>9787.3525000000009</v>
      </c>
      <c r="M89" s="8"/>
      <c r="O89" s="11">
        <v>0.11</v>
      </c>
      <c r="P89" s="11">
        <v>0.11700000000000001</v>
      </c>
      <c r="Q89" s="11">
        <v>0.29299999999999998</v>
      </c>
      <c r="R89" s="11">
        <v>4.0000000000000001E-3</v>
      </c>
      <c r="S89" s="11">
        <v>2.3E-2</v>
      </c>
      <c r="T89" s="11">
        <v>2.1000000000000001E-2</v>
      </c>
      <c r="U89" s="11">
        <v>6.0000000000000001E-3</v>
      </c>
      <c r="V89" s="11">
        <v>6.0999999999999999E-2</v>
      </c>
      <c r="W89" s="11">
        <v>0.13</v>
      </c>
      <c r="X89" s="11">
        <v>6.3E-2</v>
      </c>
      <c r="Y89" s="11">
        <v>0.17100000000000001</v>
      </c>
      <c r="Z89" s="11"/>
      <c r="AA89" s="11"/>
      <c r="AB89" s="11"/>
      <c r="AC89" s="14"/>
      <c r="AD89" s="14"/>
      <c r="AE89" s="14"/>
      <c r="AF89" s="14"/>
      <c r="AG89" s="14"/>
    </row>
    <row r="90" spans="1:33">
      <c r="A90" s="6" t="s">
        <v>181</v>
      </c>
      <c r="B90" s="7" t="s">
        <v>66</v>
      </c>
      <c r="C90" s="8">
        <v>5871.8970010000003</v>
      </c>
      <c r="D90" s="8">
        <v>46.106000999999999</v>
      </c>
      <c r="E90" s="8">
        <v>1840.5393999999999</v>
      </c>
      <c r="F90" s="8">
        <v>5745.3950000000004</v>
      </c>
      <c r="G90" s="8">
        <v>3279.5583710000001</v>
      </c>
      <c r="H90" s="8">
        <v>1380.7483139999999</v>
      </c>
      <c r="I90" s="8">
        <v>1204.254171</v>
      </c>
      <c r="J90" s="2">
        <v>23988</v>
      </c>
      <c r="K90" s="8"/>
      <c r="L90" s="8">
        <f t="shared" si="3"/>
        <v>43356.498258</v>
      </c>
      <c r="M90" s="8"/>
      <c r="O90" s="11">
        <v>0.19800000000000001</v>
      </c>
      <c r="P90" s="11">
        <v>0.18</v>
      </c>
      <c r="Q90" s="11">
        <v>0.189</v>
      </c>
      <c r="R90" s="11">
        <v>4.0000000000000001E-3</v>
      </c>
      <c r="S90" s="11">
        <v>1.7999999999999999E-2</v>
      </c>
      <c r="T90" s="11">
        <v>0.02</v>
      </c>
      <c r="U90" s="11">
        <v>5.0000000000000001E-3</v>
      </c>
      <c r="V90" s="11">
        <v>0.108</v>
      </c>
      <c r="W90" s="11">
        <v>0.10299999999999999</v>
      </c>
      <c r="X90" s="11">
        <v>4.7E-2</v>
      </c>
      <c r="Y90" s="11">
        <v>0.128</v>
      </c>
      <c r="Z90" s="11"/>
      <c r="AA90" s="11"/>
      <c r="AB90" s="11"/>
      <c r="AC90" s="14"/>
      <c r="AD90" s="14"/>
      <c r="AE90" s="14"/>
      <c r="AF90" s="14"/>
      <c r="AG90" s="14"/>
    </row>
    <row r="91" spans="1:33">
      <c r="A91" s="6" t="s">
        <v>182</v>
      </c>
      <c r="B91" s="7" t="s">
        <v>66</v>
      </c>
      <c r="C91" s="8">
        <v>553.15797999999995</v>
      </c>
      <c r="D91" s="8">
        <v>15.95185</v>
      </c>
      <c r="E91" s="8">
        <v>1143.4015999999999</v>
      </c>
      <c r="F91" s="8">
        <v>3332.9668000000001</v>
      </c>
      <c r="G91" s="8">
        <v>1580.573408</v>
      </c>
      <c r="H91" s="8">
        <v>716.37309200000004</v>
      </c>
      <c r="I91" s="8">
        <v>661.48097099999995</v>
      </c>
      <c r="J91" s="2">
        <v>12951</v>
      </c>
      <c r="K91" s="8"/>
      <c r="L91" s="8">
        <f t="shared" si="3"/>
        <v>20954.905701</v>
      </c>
      <c r="M91" s="8"/>
      <c r="O91" s="11">
        <v>0.183</v>
      </c>
      <c r="P91" s="11">
        <v>9.8000000000000004E-2</v>
      </c>
      <c r="Q91" s="11">
        <v>0.23</v>
      </c>
      <c r="R91" s="11">
        <v>3.0000000000000001E-3</v>
      </c>
      <c r="S91" s="11">
        <v>2.5000000000000001E-2</v>
      </c>
      <c r="T91" s="11">
        <v>3.4000000000000002E-2</v>
      </c>
      <c r="U91" s="11">
        <v>5.0000000000000001E-3</v>
      </c>
      <c r="V91" s="11">
        <v>5.8999999999999997E-2</v>
      </c>
      <c r="W91" s="11">
        <v>0.127</v>
      </c>
      <c r="X91" s="11">
        <v>0.05</v>
      </c>
      <c r="Y91" s="11">
        <v>0.186</v>
      </c>
      <c r="Z91" s="11"/>
      <c r="AA91" s="11"/>
      <c r="AB91" s="11"/>
      <c r="AC91" s="14"/>
      <c r="AD91" s="14"/>
      <c r="AE91" s="14"/>
      <c r="AF91" s="14"/>
      <c r="AG91" s="14"/>
    </row>
    <row r="92" spans="1:33">
      <c r="A92" s="6" t="s">
        <v>183</v>
      </c>
      <c r="B92" s="7" t="s">
        <v>66</v>
      </c>
      <c r="C92" s="8">
        <v>469.5</v>
      </c>
      <c r="D92" s="8">
        <v>3.5554999999999999</v>
      </c>
      <c r="E92" s="8">
        <v>164.74680000000001</v>
      </c>
      <c r="F92" s="8">
        <v>304.38</v>
      </c>
      <c r="G92" s="8">
        <v>229.0419</v>
      </c>
      <c r="H92" s="8">
        <v>164.8998</v>
      </c>
      <c r="I92" s="8">
        <v>137.1182</v>
      </c>
      <c r="J92" s="2">
        <v>2233</v>
      </c>
      <c r="K92" s="8"/>
      <c r="L92" s="8">
        <f t="shared" si="3"/>
        <v>3706.2422000000001</v>
      </c>
      <c r="M92" s="8"/>
      <c r="O92" s="11">
        <v>7.0000000000000007E-2</v>
      </c>
      <c r="P92" s="11">
        <v>8.8999999999999996E-2</v>
      </c>
      <c r="Q92" s="11">
        <v>0.29699999999999999</v>
      </c>
      <c r="R92" s="11">
        <v>6.0000000000000001E-3</v>
      </c>
      <c r="S92" s="11">
        <v>2.7E-2</v>
      </c>
      <c r="T92" s="11">
        <v>2.9000000000000001E-2</v>
      </c>
      <c r="U92" s="11">
        <v>7.0000000000000001E-3</v>
      </c>
      <c r="V92" s="11">
        <v>5.2999999999999999E-2</v>
      </c>
      <c r="W92" s="11">
        <v>0.154</v>
      </c>
      <c r="X92" s="11">
        <v>6.9000000000000006E-2</v>
      </c>
      <c r="Y92" s="11">
        <v>0.2</v>
      </c>
      <c r="Z92" s="11"/>
      <c r="AA92" s="11"/>
      <c r="AB92" s="11"/>
      <c r="AC92" s="14"/>
      <c r="AD92" s="14"/>
      <c r="AE92" s="14"/>
      <c r="AF92" s="14"/>
      <c r="AG92" s="14"/>
    </row>
    <row r="93" spans="1:33">
      <c r="A93" s="6" t="s">
        <v>184</v>
      </c>
      <c r="B93" s="7" t="s">
        <v>66</v>
      </c>
      <c r="C93" s="8">
        <v>187.35</v>
      </c>
      <c r="D93" s="8">
        <v>2.7943690000000001</v>
      </c>
      <c r="E93" s="8">
        <v>272.74919999999997</v>
      </c>
      <c r="F93" s="8">
        <v>375.57</v>
      </c>
      <c r="G93" s="8">
        <v>446.54874599999999</v>
      </c>
      <c r="H93" s="8">
        <v>186.96859899999998</v>
      </c>
      <c r="I93" s="8">
        <v>205.237213</v>
      </c>
      <c r="J93" s="2">
        <v>2922</v>
      </c>
      <c r="K93" s="8"/>
      <c r="L93" s="8">
        <f t="shared" si="3"/>
        <v>4599.2181270000001</v>
      </c>
      <c r="M93" s="8"/>
      <c r="O93" s="11">
        <v>0.109</v>
      </c>
      <c r="P93" s="11">
        <v>6.8000000000000005E-2</v>
      </c>
      <c r="Q93" s="11">
        <v>0.27800000000000002</v>
      </c>
      <c r="R93" s="11">
        <v>4.0000000000000001E-3</v>
      </c>
      <c r="S93" s="11">
        <v>2.8000000000000001E-2</v>
      </c>
      <c r="T93" s="11">
        <v>3.6999999999999998E-2</v>
      </c>
      <c r="U93" s="11">
        <v>6.0000000000000001E-3</v>
      </c>
      <c r="V93" s="11">
        <v>3.5000000000000003E-2</v>
      </c>
      <c r="W93" s="11">
        <v>0.14799999999999999</v>
      </c>
      <c r="X93" s="11">
        <v>5.3999999999999999E-2</v>
      </c>
      <c r="Y93" s="11">
        <v>0.23200000000000001</v>
      </c>
      <c r="Z93" s="11"/>
      <c r="AA93" s="11"/>
      <c r="AB93" s="11"/>
      <c r="AC93" s="14"/>
      <c r="AD93" s="14"/>
      <c r="AE93" s="14"/>
      <c r="AF93" s="14"/>
      <c r="AG93" s="14"/>
    </row>
    <row r="94" spans="1:33">
      <c r="A94" s="6" t="s">
        <v>185</v>
      </c>
      <c r="B94" s="7" t="s">
        <v>66</v>
      </c>
      <c r="C94" s="8">
        <v>14133.230142</v>
      </c>
      <c r="D94" s="8">
        <v>66.586518999999996</v>
      </c>
      <c r="E94" s="8">
        <v>538.320243</v>
      </c>
      <c r="F94" s="8">
        <v>4354.0796929999997</v>
      </c>
      <c r="G94" s="8">
        <v>3713.2746360000001</v>
      </c>
      <c r="H94" s="8">
        <v>2721.33878</v>
      </c>
      <c r="I94" s="8">
        <v>2347.4076169999998</v>
      </c>
      <c r="J94" s="2">
        <v>31505</v>
      </c>
      <c r="K94" s="8"/>
      <c r="L94" s="8">
        <f t="shared" si="3"/>
        <v>59379.237630000003</v>
      </c>
      <c r="M94" s="8"/>
      <c r="O94" s="11">
        <v>2.5999999999999999E-2</v>
      </c>
      <c r="P94" s="11">
        <v>6.7000000000000004E-2</v>
      </c>
      <c r="Q94" s="11">
        <v>0.30399999999999999</v>
      </c>
      <c r="R94" s="11">
        <v>4.0000000000000001E-3</v>
      </c>
      <c r="S94" s="11">
        <v>2.9000000000000001E-2</v>
      </c>
      <c r="T94" s="11">
        <v>4.2000000000000003E-2</v>
      </c>
      <c r="U94" s="11">
        <v>6.0000000000000001E-3</v>
      </c>
      <c r="V94" s="11">
        <v>4.9000000000000002E-2</v>
      </c>
      <c r="W94" s="11">
        <v>0.154</v>
      </c>
      <c r="X94" s="11">
        <v>0.05</v>
      </c>
      <c r="Y94" s="11">
        <v>0.26900000000000002</v>
      </c>
      <c r="Z94" s="11"/>
      <c r="AA94" s="11"/>
      <c r="AB94" s="11"/>
      <c r="AC94" s="14"/>
      <c r="AD94" s="14"/>
      <c r="AE94" s="14"/>
      <c r="AF94" s="14"/>
      <c r="AG94" s="14"/>
    </row>
    <row r="95" spans="1:33">
      <c r="A95" s="6" t="s">
        <v>186</v>
      </c>
      <c r="B95" s="7" t="s">
        <v>66</v>
      </c>
      <c r="C95" s="8">
        <v>1817.87</v>
      </c>
      <c r="D95" s="8">
        <v>3.5409999999999999</v>
      </c>
      <c r="E95" s="8">
        <v>648.64049999999997</v>
      </c>
      <c r="F95" s="8">
        <v>1116.5139999999999</v>
      </c>
      <c r="G95" s="8">
        <v>768.98200000000008</v>
      </c>
      <c r="H95" s="8">
        <v>490.8775</v>
      </c>
      <c r="I95" s="8">
        <v>516.82399999999996</v>
      </c>
      <c r="J95" s="2">
        <v>7049</v>
      </c>
      <c r="K95" s="8"/>
      <c r="L95" s="8">
        <f t="shared" si="3"/>
        <v>12412.249</v>
      </c>
      <c r="M95" s="8"/>
      <c r="O95" s="11">
        <v>0.11</v>
      </c>
      <c r="P95" s="11">
        <v>0.11700000000000001</v>
      </c>
      <c r="Q95" s="11">
        <v>0.29299999999999998</v>
      </c>
      <c r="R95" s="11">
        <v>4.0000000000000001E-3</v>
      </c>
      <c r="S95" s="11">
        <v>2.3E-2</v>
      </c>
      <c r="T95" s="11">
        <v>2.1000000000000001E-2</v>
      </c>
      <c r="U95" s="11">
        <v>6.0000000000000001E-3</v>
      </c>
      <c r="V95" s="11">
        <v>6.0999999999999999E-2</v>
      </c>
      <c r="W95" s="11">
        <v>0.13</v>
      </c>
      <c r="X95" s="11">
        <v>6.3E-2</v>
      </c>
      <c r="Y95" s="11">
        <v>0.17100000000000001</v>
      </c>
      <c r="Z95" s="11"/>
      <c r="AA95" s="11"/>
      <c r="AB95" s="11"/>
      <c r="AC95" s="14"/>
      <c r="AD95" s="14"/>
      <c r="AE95" s="14"/>
      <c r="AF95" s="14"/>
      <c r="AG95" s="14"/>
    </row>
    <row r="96" spans="1:33">
      <c r="A96" s="6" t="s">
        <v>187</v>
      </c>
      <c r="B96" s="7" t="s">
        <v>66</v>
      </c>
      <c r="C96" s="8">
        <v>2791.491</v>
      </c>
      <c r="D96" s="8">
        <v>7.6466000000000003</v>
      </c>
      <c r="E96" s="8">
        <v>151.91079999999999</v>
      </c>
      <c r="F96" s="8">
        <v>848.22500000000002</v>
      </c>
      <c r="G96" s="8">
        <v>326.14879999999999</v>
      </c>
      <c r="H96" s="8">
        <v>248.92169999999999</v>
      </c>
      <c r="I96" s="8">
        <v>286.0086</v>
      </c>
      <c r="J96" s="2">
        <v>5127</v>
      </c>
      <c r="K96" s="8"/>
      <c r="L96" s="8">
        <f t="shared" si="3"/>
        <v>9787.3525000000009</v>
      </c>
      <c r="M96" s="8"/>
      <c r="O96" s="11">
        <v>0.19800000000000001</v>
      </c>
      <c r="P96" s="11">
        <v>0.18</v>
      </c>
      <c r="Q96" s="11">
        <v>0.189</v>
      </c>
      <c r="R96" s="11">
        <v>4.0000000000000001E-3</v>
      </c>
      <c r="S96" s="11">
        <v>1.7999999999999999E-2</v>
      </c>
      <c r="T96" s="11">
        <v>0.02</v>
      </c>
      <c r="U96" s="11">
        <v>5.0000000000000001E-3</v>
      </c>
      <c r="V96" s="11">
        <v>0.108</v>
      </c>
      <c r="W96" s="11">
        <v>0.10299999999999999</v>
      </c>
      <c r="X96" s="11">
        <v>4.7E-2</v>
      </c>
      <c r="Y96" s="11">
        <v>0.128</v>
      </c>
      <c r="Z96" s="11"/>
      <c r="AA96" s="11"/>
      <c r="AB96" s="11"/>
      <c r="AC96" s="14"/>
      <c r="AD96" s="14"/>
      <c r="AE96" s="14"/>
      <c r="AF96" s="14"/>
      <c r="AG96" s="14"/>
    </row>
    <row r="97" spans="1:33">
      <c r="A97" s="6" t="s">
        <v>188</v>
      </c>
      <c r="B97" s="7" t="s">
        <v>66</v>
      </c>
      <c r="C97" s="8">
        <v>5871.8970010000003</v>
      </c>
      <c r="D97" s="8">
        <v>46.106000999999999</v>
      </c>
      <c r="E97" s="8">
        <v>1840.5393999999999</v>
      </c>
      <c r="F97" s="8">
        <v>5745.3950000000004</v>
      </c>
      <c r="G97" s="8">
        <v>3279.5583710000001</v>
      </c>
      <c r="H97" s="8">
        <v>1380.7483139999999</v>
      </c>
      <c r="I97" s="8">
        <v>1204.254171</v>
      </c>
      <c r="J97" s="2">
        <v>23988</v>
      </c>
      <c r="K97" s="8"/>
      <c r="L97" s="8">
        <f t="shared" si="3"/>
        <v>43356.498258</v>
      </c>
      <c r="M97" s="8"/>
      <c r="O97" s="11">
        <v>0.183</v>
      </c>
      <c r="P97" s="11">
        <v>9.8000000000000004E-2</v>
      </c>
      <c r="Q97" s="11">
        <v>0.23</v>
      </c>
      <c r="R97" s="11">
        <v>3.0000000000000001E-3</v>
      </c>
      <c r="S97" s="11">
        <v>2.5000000000000001E-2</v>
      </c>
      <c r="T97" s="11">
        <v>3.4000000000000002E-2</v>
      </c>
      <c r="U97" s="11">
        <v>5.0000000000000001E-3</v>
      </c>
      <c r="V97" s="11">
        <v>5.8999999999999997E-2</v>
      </c>
      <c r="W97" s="11">
        <v>0.127</v>
      </c>
      <c r="X97" s="11">
        <v>0.05</v>
      </c>
      <c r="Y97" s="11">
        <v>0.186</v>
      </c>
      <c r="Z97" s="11"/>
      <c r="AA97" s="11"/>
      <c r="AB97" s="11"/>
      <c r="AC97" s="14"/>
      <c r="AD97" s="14"/>
      <c r="AE97" s="14"/>
      <c r="AF97" s="14"/>
      <c r="AG97" s="14"/>
    </row>
    <row r="98" spans="1:33">
      <c r="A98" s="6" t="s">
        <v>189</v>
      </c>
      <c r="B98" s="7" t="s">
        <v>66</v>
      </c>
      <c r="C98" s="8">
        <v>553.15797999999995</v>
      </c>
      <c r="D98" s="8">
        <v>15.95185</v>
      </c>
      <c r="E98" s="8">
        <v>1143.4015999999999</v>
      </c>
      <c r="F98" s="8">
        <v>3332.9668000000001</v>
      </c>
      <c r="G98" s="8">
        <v>1580.573408</v>
      </c>
      <c r="H98" s="8">
        <v>716.37309200000004</v>
      </c>
      <c r="I98" s="8">
        <v>661.48097099999995</v>
      </c>
      <c r="J98" s="2">
        <v>12951</v>
      </c>
      <c r="K98" s="8"/>
      <c r="L98" s="8">
        <f t="shared" si="3"/>
        <v>20954.905701</v>
      </c>
      <c r="M98" s="8"/>
      <c r="O98" s="11">
        <v>7.0000000000000007E-2</v>
      </c>
      <c r="P98" s="11">
        <v>8.8999999999999996E-2</v>
      </c>
      <c r="Q98" s="11">
        <v>0.29699999999999999</v>
      </c>
      <c r="R98" s="11">
        <v>6.0000000000000001E-3</v>
      </c>
      <c r="S98" s="11">
        <v>2.7E-2</v>
      </c>
      <c r="T98" s="11">
        <v>2.9000000000000001E-2</v>
      </c>
      <c r="U98" s="11">
        <v>7.0000000000000001E-3</v>
      </c>
      <c r="V98" s="11">
        <v>5.2999999999999999E-2</v>
      </c>
      <c r="W98" s="11">
        <v>0.154</v>
      </c>
      <c r="X98" s="11">
        <v>6.9000000000000006E-2</v>
      </c>
      <c r="Y98" s="11">
        <v>0.2</v>
      </c>
      <c r="Z98" s="11"/>
      <c r="AA98" s="11"/>
      <c r="AB98" s="11"/>
      <c r="AC98" s="14"/>
      <c r="AD98" s="14"/>
      <c r="AE98" s="14"/>
      <c r="AF98" s="14"/>
      <c r="AG98" s="14"/>
    </row>
    <row r="99" spans="1:33">
      <c r="A99" s="6" t="s">
        <v>190</v>
      </c>
      <c r="B99" s="7" t="s">
        <v>66</v>
      </c>
      <c r="C99" s="8">
        <v>469.5</v>
      </c>
      <c r="D99" s="8">
        <v>3.5554999999999999</v>
      </c>
      <c r="E99" s="8">
        <v>164.74680000000001</v>
      </c>
      <c r="F99" s="8">
        <v>304.38</v>
      </c>
      <c r="G99" s="8">
        <v>229.0419</v>
      </c>
      <c r="H99" s="8">
        <v>164.8998</v>
      </c>
      <c r="I99" s="8">
        <v>137.1182</v>
      </c>
      <c r="J99" s="2">
        <v>2233</v>
      </c>
      <c r="K99" s="8"/>
      <c r="L99" s="8">
        <f t="shared" si="3"/>
        <v>3706.2422000000001</v>
      </c>
      <c r="M99" s="8"/>
      <c r="O99" s="11">
        <v>0.109</v>
      </c>
      <c r="P99" s="11">
        <v>6.8000000000000005E-2</v>
      </c>
      <c r="Q99" s="11">
        <v>0.27800000000000002</v>
      </c>
      <c r="R99" s="11">
        <v>4.0000000000000001E-3</v>
      </c>
      <c r="S99" s="11">
        <v>2.8000000000000001E-2</v>
      </c>
      <c r="T99" s="11">
        <v>3.6999999999999998E-2</v>
      </c>
      <c r="U99" s="11">
        <v>6.0000000000000001E-3</v>
      </c>
      <c r="V99" s="11">
        <v>3.5000000000000003E-2</v>
      </c>
      <c r="W99" s="11">
        <v>0.14799999999999999</v>
      </c>
      <c r="X99" s="11">
        <v>5.3999999999999999E-2</v>
      </c>
      <c r="Y99" s="11">
        <v>0.23200000000000001</v>
      </c>
      <c r="Z99" s="11"/>
      <c r="AA99" s="11"/>
      <c r="AB99" s="11"/>
      <c r="AC99" s="14"/>
      <c r="AD99" s="14"/>
      <c r="AE99" s="14"/>
      <c r="AF99" s="14"/>
      <c r="AG99" s="14"/>
    </row>
    <row r="100" spans="1:33">
      <c r="A100" s="6" t="s">
        <v>191</v>
      </c>
      <c r="B100" s="7" t="s">
        <v>66</v>
      </c>
      <c r="C100" s="8">
        <v>187.35</v>
      </c>
      <c r="D100" s="8">
        <v>2.7943690000000001</v>
      </c>
      <c r="E100" s="8">
        <v>272.74919999999997</v>
      </c>
      <c r="F100" s="8">
        <v>375.57</v>
      </c>
      <c r="G100" s="8">
        <v>446.54874599999999</v>
      </c>
      <c r="H100" s="8">
        <v>186.96859899999998</v>
      </c>
      <c r="I100" s="8">
        <v>205.237213</v>
      </c>
      <c r="J100" s="2">
        <v>2922</v>
      </c>
      <c r="K100" s="8"/>
      <c r="L100" s="8">
        <f t="shared" si="3"/>
        <v>4599.2181270000001</v>
      </c>
      <c r="M100" s="8"/>
      <c r="O100" s="11">
        <v>2.5999999999999999E-2</v>
      </c>
      <c r="P100" s="11">
        <v>6.7000000000000004E-2</v>
      </c>
      <c r="Q100" s="11">
        <v>0.30399999999999999</v>
      </c>
      <c r="R100" s="11">
        <v>4.0000000000000001E-3</v>
      </c>
      <c r="S100" s="11">
        <v>2.9000000000000001E-2</v>
      </c>
      <c r="T100" s="11">
        <v>4.2000000000000003E-2</v>
      </c>
      <c r="U100" s="11">
        <v>6.0000000000000001E-3</v>
      </c>
      <c r="V100" s="11">
        <v>4.9000000000000002E-2</v>
      </c>
      <c r="W100" s="11">
        <v>0.154</v>
      </c>
      <c r="X100" s="11">
        <v>0.05</v>
      </c>
      <c r="Y100" s="11">
        <v>0.26900000000000002</v>
      </c>
      <c r="Z100" s="11"/>
      <c r="AA100" s="11"/>
      <c r="AB100" s="11"/>
      <c r="AC100" s="14"/>
      <c r="AD100" s="14"/>
      <c r="AE100" s="14"/>
      <c r="AF100" s="14"/>
      <c r="AG100" s="14"/>
    </row>
    <row r="101" spans="1:33">
      <c r="A101" s="6" t="s">
        <v>192</v>
      </c>
      <c r="B101" s="7" t="s">
        <v>66</v>
      </c>
      <c r="C101" s="8">
        <v>14133.230142</v>
      </c>
      <c r="D101" s="8">
        <v>66.586518999999996</v>
      </c>
      <c r="E101" s="8">
        <v>538.320243</v>
      </c>
      <c r="F101" s="8">
        <v>4354.0796929999997</v>
      </c>
      <c r="G101" s="8">
        <v>3713.2746360000001</v>
      </c>
      <c r="H101" s="8">
        <v>2721.33878</v>
      </c>
      <c r="I101" s="8">
        <v>2347.4076169999998</v>
      </c>
      <c r="J101" s="2">
        <v>31505</v>
      </c>
      <c r="K101" s="8"/>
      <c r="L101" s="8">
        <f t="shared" si="3"/>
        <v>59379.237630000003</v>
      </c>
      <c r="M101" s="8"/>
      <c r="O101" s="11">
        <v>0.11</v>
      </c>
      <c r="P101" s="11">
        <v>0.11700000000000001</v>
      </c>
      <c r="Q101" s="11">
        <v>0.29299999999999998</v>
      </c>
      <c r="R101" s="11">
        <v>4.0000000000000001E-3</v>
      </c>
      <c r="S101" s="11">
        <v>2.3E-2</v>
      </c>
      <c r="T101" s="11">
        <v>2.1000000000000001E-2</v>
      </c>
      <c r="U101" s="11">
        <v>6.0000000000000001E-3</v>
      </c>
      <c r="V101" s="11">
        <v>6.0999999999999999E-2</v>
      </c>
      <c r="W101" s="11">
        <v>0.13</v>
      </c>
      <c r="X101" s="11">
        <v>6.3E-2</v>
      </c>
      <c r="Y101" s="11">
        <v>0.17100000000000001</v>
      </c>
      <c r="Z101" s="11"/>
      <c r="AA101" s="11"/>
      <c r="AB101" s="11"/>
      <c r="AC101" s="14"/>
      <c r="AD101" s="14"/>
      <c r="AE101" s="14"/>
      <c r="AF101" s="14"/>
      <c r="AG101" s="14"/>
    </row>
    <row r="102" spans="1:33">
      <c r="A102" s="6" t="s">
        <v>193</v>
      </c>
      <c r="B102" s="7" t="s">
        <v>66</v>
      </c>
      <c r="C102" s="8">
        <v>1817.87</v>
      </c>
      <c r="D102" s="8">
        <v>3.5409999999999999</v>
      </c>
      <c r="E102" s="8">
        <v>648.64049999999997</v>
      </c>
      <c r="F102" s="8">
        <v>1116.5139999999999</v>
      </c>
      <c r="G102" s="8">
        <v>768.98200000000008</v>
      </c>
      <c r="H102" s="8">
        <v>490.8775</v>
      </c>
      <c r="I102" s="8">
        <v>516.82399999999996</v>
      </c>
      <c r="J102" s="2">
        <v>7049</v>
      </c>
      <c r="K102" s="8"/>
      <c r="L102" s="8">
        <f t="shared" si="3"/>
        <v>12412.249</v>
      </c>
      <c r="M102" s="8"/>
      <c r="O102" s="11">
        <v>0.19800000000000001</v>
      </c>
      <c r="P102" s="11">
        <v>0.18</v>
      </c>
      <c r="Q102" s="11">
        <v>0.189</v>
      </c>
      <c r="R102" s="11">
        <v>4.0000000000000001E-3</v>
      </c>
      <c r="S102" s="11">
        <v>1.7999999999999999E-2</v>
      </c>
      <c r="T102" s="11">
        <v>0.02</v>
      </c>
      <c r="U102" s="11">
        <v>5.0000000000000001E-3</v>
      </c>
      <c r="V102" s="11">
        <v>0.108</v>
      </c>
      <c r="W102" s="11">
        <v>0.10299999999999999</v>
      </c>
      <c r="X102" s="11">
        <v>4.7E-2</v>
      </c>
      <c r="Y102" s="11">
        <v>0.128</v>
      </c>
      <c r="Z102" s="11"/>
      <c r="AA102" s="11"/>
      <c r="AB102" s="11"/>
      <c r="AC102" s="14"/>
      <c r="AD102" s="14"/>
      <c r="AE102" s="14"/>
      <c r="AF102" s="14"/>
      <c r="AG102" s="14"/>
    </row>
    <row r="103" spans="1:33">
      <c r="A103" s="6" t="s">
        <v>194</v>
      </c>
      <c r="B103" s="7" t="s">
        <v>66</v>
      </c>
      <c r="C103" s="8">
        <v>2791.491</v>
      </c>
      <c r="D103" s="8">
        <v>7.6466000000000003</v>
      </c>
      <c r="E103" s="8">
        <v>151.91079999999999</v>
      </c>
      <c r="F103" s="8">
        <v>848.22500000000002</v>
      </c>
      <c r="G103" s="8">
        <v>326.14879999999999</v>
      </c>
      <c r="H103" s="8">
        <v>248.92169999999999</v>
      </c>
      <c r="I103" s="8">
        <v>286.0086</v>
      </c>
      <c r="J103" s="2">
        <v>5127</v>
      </c>
      <c r="K103" s="8"/>
      <c r="L103" s="8">
        <f t="shared" si="3"/>
        <v>9787.3525000000009</v>
      </c>
      <c r="M103" s="8"/>
      <c r="O103" s="11">
        <v>0.183</v>
      </c>
      <c r="P103" s="11">
        <v>9.8000000000000004E-2</v>
      </c>
      <c r="Q103" s="11">
        <v>0.23</v>
      </c>
      <c r="R103" s="11">
        <v>3.0000000000000001E-3</v>
      </c>
      <c r="S103" s="11">
        <v>2.5000000000000001E-2</v>
      </c>
      <c r="T103" s="11">
        <v>3.4000000000000002E-2</v>
      </c>
      <c r="U103" s="11">
        <v>5.0000000000000001E-3</v>
      </c>
      <c r="V103" s="11">
        <v>5.8999999999999997E-2</v>
      </c>
      <c r="W103" s="11">
        <v>0.127</v>
      </c>
      <c r="X103" s="11">
        <v>0.05</v>
      </c>
      <c r="Y103" s="11">
        <v>0.186</v>
      </c>
      <c r="Z103" s="11"/>
      <c r="AA103" s="11"/>
      <c r="AB103" s="11"/>
      <c r="AC103" s="14"/>
      <c r="AD103" s="14"/>
      <c r="AE103" s="14"/>
      <c r="AF103" s="14"/>
      <c r="AG103" s="14"/>
    </row>
    <row r="104" spans="1:33">
      <c r="A104" s="6" t="s">
        <v>195</v>
      </c>
      <c r="B104" s="7" t="s">
        <v>66</v>
      </c>
      <c r="C104" s="8">
        <v>5871.8970010000003</v>
      </c>
      <c r="D104" s="8">
        <v>46.106000999999999</v>
      </c>
      <c r="E104" s="8">
        <v>1840.5393999999999</v>
      </c>
      <c r="F104" s="8">
        <v>5745.3950000000004</v>
      </c>
      <c r="G104" s="8">
        <v>3279.5583710000001</v>
      </c>
      <c r="H104" s="8">
        <v>1380.7483139999999</v>
      </c>
      <c r="I104" s="8">
        <v>1204.254171</v>
      </c>
      <c r="J104" s="2">
        <v>23988</v>
      </c>
      <c r="K104" s="8"/>
      <c r="L104" s="8">
        <f t="shared" si="3"/>
        <v>43356.498258</v>
      </c>
      <c r="M104" s="8"/>
      <c r="O104" s="11">
        <v>7.0000000000000007E-2</v>
      </c>
      <c r="P104" s="11">
        <v>8.8999999999999996E-2</v>
      </c>
      <c r="Q104" s="11">
        <v>0.29699999999999999</v>
      </c>
      <c r="R104" s="11">
        <v>6.0000000000000001E-3</v>
      </c>
      <c r="S104" s="11">
        <v>2.7E-2</v>
      </c>
      <c r="T104" s="11">
        <v>2.9000000000000001E-2</v>
      </c>
      <c r="U104" s="11">
        <v>7.0000000000000001E-3</v>
      </c>
      <c r="V104" s="11">
        <v>5.2999999999999999E-2</v>
      </c>
      <c r="W104" s="11">
        <v>0.154</v>
      </c>
      <c r="X104" s="11">
        <v>6.9000000000000006E-2</v>
      </c>
      <c r="Y104" s="11">
        <v>0.2</v>
      </c>
      <c r="Z104" s="11"/>
      <c r="AA104" s="11"/>
      <c r="AB104" s="11"/>
      <c r="AC104" s="14"/>
      <c r="AD104" s="14"/>
      <c r="AE104" s="14"/>
      <c r="AF104" s="14"/>
      <c r="AG104" s="14"/>
    </row>
    <row r="105" spans="1:33">
      <c r="A105" s="6" t="s">
        <v>196</v>
      </c>
      <c r="B105" s="7" t="s">
        <v>66</v>
      </c>
      <c r="C105" s="8">
        <v>553.15797999999995</v>
      </c>
      <c r="D105" s="8">
        <v>15.95185</v>
      </c>
      <c r="E105" s="8">
        <v>1143.4015999999999</v>
      </c>
      <c r="F105" s="8">
        <v>3332.9668000000001</v>
      </c>
      <c r="G105" s="8">
        <v>1580.573408</v>
      </c>
      <c r="H105" s="8">
        <v>716.37309200000004</v>
      </c>
      <c r="I105" s="8">
        <v>661.48097099999995</v>
      </c>
      <c r="J105" s="2">
        <v>12951</v>
      </c>
      <c r="K105" s="8"/>
      <c r="L105" s="8">
        <f t="shared" si="3"/>
        <v>20954.905701</v>
      </c>
      <c r="M105" s="8"/>
      <c r="O105" s="11">
        <v>0.109</v>
      </c>
      <c r="P105" s="11">
        <v>6.8000000000000005E-2</v>
      </c>
      <c r="Q105" s="11">
        <v>0.27800000000000002</v>
      </c>
      <c r="R105" s="11">
        <v>4.0000000000000001E-3</v>
      </c>
      <c r="S105" s="11">
        <v>2.8000000000000001E-2</v>
      </c>
      <c r="T105" s="11">
        <v>3.6999999999999998E-2</v>
      </c>
      <c r="U105" s="11">
        <v>6.0000000000000001E-3</v>
      </c>
      <c r="V105" s="11">
        <v>3.5000000000000003E-2</v>
      </c>
      <c r="W105" s="11">
        <v>0.14799999999999999</v>
      </c>
      <c r="X105" s="11">
        <v>5.3999999999999999E-2</v>
      </c>
      <c r="Y105" s="11">
        <v>0.23200000000000001</v>
      </c>
      <c r="Z105" s="11"/>
      <c r="AA105" s="11"/>
      <c r="AB105" s="11"/>
      <c r="AC105" s="14"/>
      <c r="AD105" s="14"/>
      <c r="AE105" s="14"/>
      <c r="AF105" s="14"/>
      <c r="AG105" s="14"/>
    </row>
    <row r="106" spans="1:33">
      <c r="A106" s="6" t="s">
        <v>197</v>
      </c>
      <c r="B106" s="7" t="s">
        <v>66</v>
      </c>
      <c r="C106" s="8">
        <v>469.5</v>
      </c>
      <c r="D106" s="8">
        <v>3.5554999999999999</v>
      </c>
      <c r="E106" s="8">
        <v>164.74680000000001</v>
      </c>
      <c r="F106" s="8">
        <v>304.38</v>
      </c>
      <c r="G106" s="8">
        <v>229.0419</v>
      </c>
      <c r="H106" s="8">
        <v>164.8998</v>
      </c>
      <c r="I106" s="8">
        <v>137.1182</v>
      </c>
      <c r="J106" s="2">
        <v>2233</v>
      </c>
      <c r="K106" s="8"/>
      <c r="L106" s="8">
        <f t="shared" si="3"/>
        <v>3706.2422000000001</v>
      </c>
      <c r="M106" s="8"/>
      <c r="O106" s="11">
        <v>2.5999999999999999E-2</v>
      </c>
      <c r="P106" s="11">
        <v>6.7000000000000004E-2</v>
      </c>
      <c r="Q106" s="11">
        <v>0.30399999999999999</v>
      </c>
      <c r="R106" s="11">
        <v>4.0000000000000001E-3</v>
      </c>
      <c r="S106" s="11">
        <v>2.9000000000000001E-2</v>
      </c>
      <c r="T106" s="11">
        <v>4.2000000000000003E-2</v>
      </c>
      <c r="U106" s="11">
        <v>6.0000000000000001E-3</v>
      </c>
      <c r="V106" s="11">
        <v>4.9000000000000002E-2</v>
      </c>
      <c r="W106" s="11">
        <v>0.154</v>
      </c>
      <c r="X106" s="11">
        <v>0.05</v>
      </c>
      <c r="Y106" s="11">
        <v>0.26900000000000002</v>
      </c>
      <c r="Z106" s="11"/>
      <c r="AA106" s="11"/>
      <c r="AB106" s="11"/>
      <c r="AC106" s="14"/>
      <c r="AD106" s="14"/>
      <c r="AE106" s="14"/>
      <c r="AF106" s="14"/>
      <c r="AG106" s="14"/>
    </row>
    <row r="107" spans="1:33">
      <c r="A107" s="6" t="s">
        <v>198</v>
      </c>
      <c r="B107" s="7" t="s">
        <v>66</v>
      </c>
      <c r="C107" s="8">
        <v>187.35</v>
      </c>
      <c r="D107" s="8">
        <v>2.7943690000000001</v>
      </c>
      <c r="E107" s="8">
        <v>272.74919999999997</v>
      </c>
      <c r="F107" s="8">
        <v>375.57</v>
      </c>
      <c r="G107" s="8">
        <v>446.54874599999999</v>
      </c>
      <c r="H107" s="8">
        <v>186.96859899999998</v>
      </c>
      <c r="I107" s="8">
        <v>205.237213</v>
      </c>
      <c r="J107" s="2">
        <v>2922</v>
      </c>
      <c r="K107" s="8"/>
      <c r="L107" s="8">
        <f t="shared" si="3"/>
        <v>4599.2181270000001</v>
      </c>
      <c r="M107" s="8"/>
      <c r="O107" s="11">
        <v>0.11</v>
      </c>
      <c r="P107" s="11">
        <v>0.11700000000000001</v>
      </c>
      <c r="Q107" s="11">
        <v>0.29299999999999998</v>
      </c>
      <c r="R107" s="11">
        <v>4.0000000000000001E-3</v>
      </c>
      <c r="S107" s="11">
        <v>2.3E-2</v>
      </c>
      <c r="T107" s="11">
        <v>2.1000000000000001E-2</v>
      </c>
      <c r="U107" s="11">
        <v>6.0000000000000001E-3</v>
      </c>
      <c r="V107" s="11">
        <v>6.0999999999999999E-2</v>
      </c>
      <c r="W107" s="11">
        <v>0.13</v>
      </c>
      <c r="X107" s="11">
        <v>6.3E-2</v>
      </c>
      <c r="Y107" s="11">
        <v>0.17100000000000001</v>
      </c>
      <c r="Z107" s="11"/>
      <c r="AA107" s="11"/>
      <c r="AB107" s="11"/>
      <c r="AC107" s="14"/>
      <c r="AD107" s="14"/>
      <c r="AE107" s="14"/>
      <c r="AF107" s="14"/>
      <c r="AG107" s="14"/>
    </row>
    <row r="108" spans="1:33">
      <c r="A108" s="6" t="s">
        <v>199</v>
      </c>
      <c r="B108" s="7" t="s">
        <v>66</v>
      </c>
      <c r="C108" s="8">
        <v>14133.230142</v>
      </c>
      <c r="D108" s="8">
        <v>66.586518999999996</v>
      </c>
      <c r="E108" s="8">
        <v>538.320243</v>
      </c>
      <c r="F108" s="8">
        <v>4354.0796929999997</v>
      </c>
      <c r="G108" s="8">
        <v>3713.2746360000001</v>
      </c>
      <c r="H108" s="8">
        <v>2721.33878</v>
      </c>
      <c r="I108" s="8">
        <v>2347.4076169999998</v>
      </c>
      <c r="J108" s="2">
        <v>31505</v>
      </c>
      <c r="K108" s="8"/>
      <c r="L108" s="8">
        <f t="shared" si="3"/>
        <v>59379.237630000003</v>
      </c>
      <c r="M108" s="8"/>
      <c r="O108" s="11">
        <v>0.19800000000000001</v>
      </c>
      <c r="P108" s="11">
        <v>0.18</v>
      </c>
      <c r="Q108" s="11">
        <v>0.189</v>
      </c>
      <c r="R108" s="11">
        <v>4.0000000000000001E-3</v>
      </c>
      <c r="S108" s="11">
        <v>1.7999999999999999E-2</v>
      </c>
      <c r="T108" s="11">
        <v>0.02</v>
      </c>
      <c r="U108" s="11">
        <v>5.0000000000000001E-3</v>
      </c>
      <c r="V108" s="11">
        <v>0.108</v>
      </c>
      <c r="W108" s="11">
        <v>0.10299999999999999</v>
      </c>
      <c r="X108" s="11">
        <v>4.7E-2</v>
      </c>
      <c r="Y108" s="11">
        <v>0.128</v>
      </c>
      <c r="Z108" s="11"/>
      <c r="AA108" s="11"/>
      <c r="AB108" s="11"/>
      <c r="AC108" s="14"/>
      <c r="AD108" s="14"/>
      <c r="AE108" s="14"/>
      <c r="AF108" s="14"/>
      <c r="AG108" s="14"/>
    </row>
    <row r="109" spans="1:33">
      <c r="A109" s="6" t="s">
        <v>200</v>
      </c>
      <c r="B109" s="7" t="s">
        <v>66</v>
      </c>
      <c r="C109" s="8">
        <v>1817.87</v>
      </c>
      <c r="D109" s="8">
        <v>3.5409999999999999</v>
      </c>
      <c r="E109" s="8">
        <v>648.64049999999997</v>
      </c>
      <c r="F109" s="8">
        <v>1116.5139999999999</v>
      </c>
      <c r="G109" s="8">
        <v>768.98200000000008</v>
      </c>
      <c r="H109" s="8">
        <v>490.8775</v>
      </c>
      <c r="I109" s="8">
        <v>516.82399999999996</v>
      </c>
      <c r="J109" s="2">
        <v>7049</v>
      </c>
      <c r="K109" s="8"/>
      <c r="L109" s="8">
        <f t="shared" si="3"/>
        <v>12412.249</v>
      </c>
      <c r="M109" s="8"/>
      <c r="O109" s="11">
        <v>0.183</v>
      </c>
      <c r="P109" s="11">
        <v>9.8000000000000004E-2</v>
      </c>
      <c r="Q109" s="11">
        <v>0.23</v>
      </c>
      <c r="R109" s="11">
        <v>3.0000000000000001E-3</v>
      </c>
      <c r="S109" s="11">
        <v>2.5000000000000001E-2</v>
      </c>
      <c r="T109" s="11">
        <v>3.4000000000000002E-2</v>
      </c>
      <c r="U109" s="11">
        <v>5.0000000000000001E-3</v>
      </c>
      <c r="V109" s="11">
        <v>5.8999999999999997E-2</v>
      </c>
      <c r="W109" s="11">
        <v>0.127</v>
      </c>
      <c r="X109" s="11">
        <v>0.05</v>
      </c>
      <c r="Y109" s="11">
        <v>0.186</v>
      </c>
      <c r="Z109" s="11"/>
      <c r="AA109" s="11"/>
      <c r="AB109" s="11"/>
      <c r="AC109" s="14"/>
      <c r="AD109" s="14"/>
      <c r="AE109" s="14"/>
      <c r="AF109" s="14"/>
      <c r="AG109" s="14"/>
    </row>
    <row r="110" spans="1:33">
      <c r="A110" s="6" t="s">
        <v>201</v>
      </c>
      <c r="B110" s="7" t="s">
        <v>66</v>
      </c>
      <c r="C110" s="8">
        <v>2791.491</v>
      </c>
      <c r="D110" s="8">
        <v>7.6466000000000003</v>
      </c>
      <c r="E110" s="8">
        <v>151.91079999999999</v>
      </c>
      <c r="F110" s="8">
        <v>848.22500000000002</v>
      </c>
      <c r="G110" s="8">
        <v>326.14879999999999</v>
      </c>
      <c r="H110" s="8">
        <v>248.92169999999999</v>
      </c>
      <c r="I110" s="8">
        <v>286.0086</v>
      </c>
      <c r="J110" s="2">
        <v>5127</v>
      </c>
      <c r="K110" s="8"/>
      <c r="L110" s="8">
        <f t="shared" si="3"/>
        <v>9787.3525000000009</v>
      </c>
      <c r="M110" s="8"/>
      <c r="O110" s="11">
        <v>7.0000000000000007E-2</v>
      </c>
      <c r="P110" s="11">
        <v>8.8999999999999996E-2</v>
      </c>
      <c r="Q110" s="11">
        <v>0.29699999999999999</v>
      </c>
      <c r="R110" s="11">
        <v>6.0000000000000001E-3</v>
      </c>
      <c r="S110" s="11">
        <v>2.7E-2</v>
      </c>
      <c r="T110" s="11">
        <v>2.9000000000000001E-2</v>
      </c>
      <c r="U110" s="11">
        <v>7.0000000000000001E-3</v>
      </c>
      <c r="V110" s="11">
        <v>5.2999999999999999E-2</v>
      </c>
      <c r="W110" s="11">
        <v>0.154</v>
      </c>
      <c r="X110" s="11">
        <v>6.9000000000000006E-2</v>
      </c>
      <c r="Y110" s="11">
        <v>0.2</v>
      </c>
      <c r="Z110" s="11"/>
      <c r="AA110" s="11"/>
      <c r="AB110" s="11"/>
      <c r="AC110" s="14"/>
      <c r="AD110" s="14"/>
      <c r="AE110" s="14"/>
      <c r="AF110" s="14"/>
      <c r="AG110" s="14"/>
    </row>
    <row r="111" spans="1:33">
      <c r="A111" s="6" t="s">
        <v>202</v>
      </c>
      <c r="B111" s="7" t="s">
        <v>66</v>
      </c>
      <c r="C111" s="8">
        <v>5871.8970010000003</v>
      </c>
      <c r="D111" s="8">
        <v>46.106000999999999</v>
      </c>
      <c r="E111" s="8">
        <v>1840.5393999999999</v>
      </c>
      <c r="F111" s="8">
        <v>5745.3950000000004</v>
      </c>
      <c r="G111" s="8">
        <v>3279.5583710000001</v>
      </c>
      <c r="H111" s="8">
        <v>1380.7483139999999</v>
      </c>
      <c r="I111" s="8">
        <v>1204.254171</v>
      </c>
      <c r="J111" s="2">
        <v>23988</v>
      </c>
      <c r="K111" s="8"/>
      <c r="L111" s="8">
        <f t="shared" si="3"/>
        <v>43356.498258</v>
      </c>
      <c r="M111" s="8"/>
      <c r="O111" s="11">
        <v>0.109</v>
      </c>
      <c r="P111" s="11">
        <v>6.8000000000000005E-2</v>
      </c>
      <c r="Q111" s="11">
        <v>0.27800000000000002</v>
      </c>
      <c r="R111" s="11">
        <v>4.0000000000000001E-3</v>
      </c>
      <c r="S111" s="11">
        <v>2.8000000000000001E-2</v>
      </c>
      <c r="T111" s="11">
        <v>3.6999999999999998E-2</v>
      </c>
      <c r="U111" s="11">
        <v>6.0000000000000001E-3</v>
      </c>
      <c r="V111" s="11">
        <v>3.5000000000000003E-2</v>
      </c>
      <c r="W111" s="11">
        <v>0.14799999999999999</v>
      </c>
      <c r="X111" s="11">
        <v>5.3999999999999999E-2</v>
      </c>
      <c r="Y111" s="11">
        <v>0.23200000000000001</v>
      </c>
      <c r="Z111" s="11"/>
      <c r="AA111" s="11"/>
      <c r="AB111" s="11"/>
      <c r="AC111" s="14"/>
      <c r="AD111" s="14"/>
      <c r="AE111" s="14"/>
      <c r="AF111" s="14"/>
      <c r="AG111" s="14"/>
    </row>
    <row r="112" spans="1:33">
      <c r="A112" s="6" t="s">
        <v>203</v>
      </c>
      <c r="B112" s="7" t="s">
        <v>66</v>
      </c>
      <c r="C112" s="8">
        <v>553.15797999999995</v>
      </c>
      <c r="D112" s="8">
        <v>15.95185</v>
      </c>
      <c r="E112" s="8">
        <v>1143.4015999999999</v>
      </c>
      <c r="F112" s="8">
        <v>3332.9668000000001</v>
      </c>
      <c r="G112" s="8">
        <v>1580.573408</v>
      </c>
      <c r="H112" s="8">
        <v>716.37309200000004</v>
      </c>
      <c r="I112" s="8">
        <v>661.48097099999995</v>
      </c>
      <c r="J112" s="2">
        <v>12951</v>
      </c>
      <c r="K112" s="8"/>
      <c r="L112" s="8">
        <f t="shared" si="3"/>
        <v>20954.905701</v>
      </c>
      <c r="M112" s="8"/>
      <c r="O112" s="11">
        <v>2.5999999999999999E-2</v>
      </c>
      <c r="P112" s="11">
        <v>6.7000000000000004E-2</v>
      </c>
      <c r="Q112" s="11">
        <v>0.30399999999999999</v>
      </c>
      <c r="R112" s="11">
        <v>4.0000000000000001E-3</v>
      </c>
      <c r="S112" s="11">
        <v>2.9000000000000001E-2</v>
      </c>
      <c r="T112" s="11">
        <v>4.2000000000000003E-2</v>
      </c>
      <c r="U112" s="11">
        <v>6.0000000000000001E-3</v>
      </c>
      <c r="V112" s="11">
        <v>4.9000000000000002E-2</v>
      </c>
      <c r="W112" s="11">
        <v>0.154</v>
      </c>
      <c r="X112" s="11">
        <v>0.05</v>
      </c>
      <c r="Y112" s="11">
        <v>0.26900000000000002</v>
      </c>
      <c r="Z112" s="11"/>
      <c r="AA112" s="11"/>
      <c r="AB112" s="11"/>
      <c r="AC112" s="14"/>
      <c r="AD112" s="14"/>
      <c r="AE112" s="14"/>
      <c r="AF112" s="14"/>
      <c r="AG112" s="14"/>
    </row>
    <row r="113" spans="1:33">
      <c r="A113" s="6" t="s">
        <v>204</v>
      </c>
      <c r="B113" s="7" t="s">
        <v>66</v>
      </c>
      <c r="C113" s="8">
        <v>469.5</v>
      </c>
      <c r="D113" s="8">
        <v>3.5554999999999999</v>
      </c>
      <c r="E113" s="8">
        <v>164.74680000000001</v>
      </c>
      <c r="F113" s="8">
        <v>304.38</v>
      </c>
      <c r="G113" s="8">
        <v>229.0419</v>
      </c>
      <c r="H113" s="8">
        <v>164.8998</v>
      </c>
      <c r="I113" s="8">
        <v>137.1182</v>
      </c>
      <c r="J113" s="2">
        <v>2233</v>
      </c>
      <c r="K113" s="8"/>
      <c r="L113" s="8">
        <f t="shared" si="3"/>
        <v>3706.2422000000001</v>
      </c>
      <c r="M113" s="8"/>
      <c r="O113" s="11">
        <v>0.11</v>
      </c>
      <c r="P113" s="11">
        <v>0.11700000000000001</v>
      </c>
      <c r="Q113" s="11">
        <v>0.29299999999999998</v>
      </c>
      <c r="R113" s="11">
        <v>4.0000000000000001E-3</v>
      </c>
      <c r="S113" s="11">
        <v>2.3E-2</v>
      </c>
      <c r="T113" s="11">
        <v>2.1000000000000001E-2</v>
      </c>
      <c r="U113" s="11">
        <v>6.0000000000000001E-3</v>
      </c>
      <c r="V113" s="11">
        <v>6.0999999999999999E-2</v>
      </c>
      <c r="W113" s="11">
        <v>0.13</v>
      </c>
      <c r="X113" s="11">
        <v>6.3E-2</v>
      </c>
      <c r="Y113" s="11">
        <v>0.17100000000000001</v>
      </c>
      <c r="Z113" s="11"/>
      <c r="AA113" s="11"/>
      <c r="AB113" s="11"/>
      <c r="AC113" s="14"/>
      <c r="AD113" s="14"/>
      <c r="AE113" s="14"/>
      <c r="AF113" s="14"/>
      <c r="AG113" s="14"/>
    </row>
    <row r="114" spans="1:33">
      <c r="A114" s="6" t="s">
        <v>205</v>
      </c>
      <c r="B114" s="7" t="s">
        <v>66</v>
      </c>
      <c r="C114" s="8">
        <v>187.35</v>
      </c>
      <c r="D114" s="8">
        <v>2.7943690000000001</v>
      </c>
      <c r="E114" s="8">
        <v>272.74919999999997</v>
      </c>
      <c r="F114" s="8">
        <v>375.57</v>
      </c>
      <c r="G114" s="8">
        <v>446.54874599999999</v>
      </c>
      <c r="H114" s="8">
        <v>186.96859899999998</v>
      </c>
      <c r="I114" s="8">
        <v>205.237213</v>
      </c>
      <c r="J114" s="2">
        <v>2922</v>
      </c>
      <c r="K114" s="8"/>
      <c r="L114" s="8">
        <f t="shared" si="3"/>
        <v>4599.2181270000001</v>
      </c>
      <c r="M114" s="8"/>
      <c r="O114" s="11">
        <v>0.19800000000000001</v>
      </c>
      <c r="P114" s="11">
        <v>0.18</v>
      </c>
      <c r="Q114" s="11">
        <v>0.189</v>
      </c>
      <c r="R114" s="11">
        <v>4.0000000000000001E-3</v>
      </c>
      <c r="S114" s="11">
        <v>1.7999999999999999E-2</v>
      </c>
      <c r="T114" s="11">
        <v>0.02</v>
      </c>
      <c r="U114" s="11">
        <v>5.0000000000000001E-3</v>
      </c>
      <c r="V114" s="11">
        <v>0.108</v>
      </c>
      <c r="W114" s="11">
        <v>0.10299999999999999</v>
      </c>
      <c r="X114" s="11">
        <v>4.7E-2</v>
      </c>
      <c r="Y114" s="11">
        <v>0.128</v>
      </c>
      <c r="Z114" s="11"/>
      <c r="AA114" s="11"/>
      <c r="AB114" s="11"/>
      <c r="AC114" s="14"/>
      <c r="AD114" s="14"/>
      <c r="AE114" s="14"/>
      <c r="AF114" s="14"/>
      <c r="AG114" s="14"/>
    </row>
    <row r="115" spans="1:33">
      <c r="A115" s="6" t="s">
        <v>206</v>
      </c>
      <c r="B115" s="7" t="s">
        <v>66</v>
      </c>
      <c r="C115" s="8">
        <v>14133.230142</v>
      </c>
      <c r="D115" s="8">
        <v>66.586518999999996</v>
      </c>
      <c r="E115" s="8">
        <v>538.320243</v>
      </c>
      <c r="F115" s="8">
        <v>4354.0796929999997</v>
      </c>
      <c r="G115" s="8">
        <v>3713.2746360000001</v>
      </c>
      <c r="H115" s="8">
        <v>2721.33878</v>
      </c>
      <c r="I115" s="8">
        <v>2347.4076169999998</v>
      </c>
      <c r="J115" s="2">
        <v>31505</v>
      </c>
      <c r="K115" s="8"/>
      <c r="L115" s="8">
        <f t="shared" si="3"/>
        <v>59379.237630000003</v>
      </c>
      <c r="M115" s="8"/>
      <c r="O115" s="11">
        <v>0.183</v>
      </c>
      <c r="P115" s="11">
        <v>9.8000000000000004E-2</v>
      </c>
      <c r="Q115" s="11">
        <v>0.23</v>
      </c>
      <c r="R115" s="11">
        <v>3.0000000000000001E-3</v>
      </c>
      <c r="S115" s="11">
        <v>2.5000000000000001E-2</v>
      </c>
      <c r="T115" s="11">
        <v>3.4000000000000002E-2</v>
      </c>
      <c r="U115" s="11">
        <v>5.0000000000000001E-3</v>
      </c>
      <c r="V115" s="11">
        <v>5.8999999999999997E-2</v>
      </c>
      <c r="W115" s="11">
        <v>0.127</v>
      </c>
      <c r="X115" s="11">
        <v>0.05</v>
      </c>
      <c r="Y115" s="11">
        <v>0.186</v>
      </c>
      <c r="Z115" s="11"/>
      <c r="AA115" s="11"/>
      <c r="AB115" s="11"/>
      <c r="AC115" s="14"/>
      <c r="AD115" s="14"/>
      <c r="AE115" s="14"/>
      <c r="AF115" s="14"/>
      <c r="AG115" s="14"/>
    </row>
    <row r="116" spans="1:33">
      <c r="A116" s="6" t="s">
        <v>207</v>
      </c>
      <c r="B116" s="7" t="s">
        <v>66</v>
      </c>
      <c r="C116" s="8">
        <v>1817.87</v>
      </c>
      <c r="D116" s="8">
        <v>3.5409999999999999</v>
      </c>
      <c r="E116" s="8">
        <v>648.64049999999997</v>
      </c>
      <c r="F116" s="8">
        <v>1116.5139999999999</v>
      </c>
      <c r="G116" s="8">
        <v>768.98200000000008</v>
      </c>
      <c r="H116" s="8">
        <v>490.8775</v>
      </c>
      <c r="I116" s="8">
        <v>516.82399999999996</v>
      </c>
      <c r="J116" s="2">
        <v>7049</v>
      </c>
      <c r="K116" s="8"/>
      <c r="L116" s="8">
        <f t="shared" si="3"/>
        <v>12412.249</v>
      </c>
      <c r="M116" s="8"/>
      <c r="O116" s="11">
        <v>7.0000000000000007E-2</v>
      </c>
      <c r="P116" s="11">
        <v>8.8999999999999996E-2</v>
      </c>
      <c r="Q116" s="11">
        <v>0.29699999999999999</v>
      </c>
      <c r="R116" s="11">
        <v>6.0000000000000001E-3</v>
      </c>
      <c r="S116" s="11">
        <v>2.7E-2</v>
      </c>
      <c r="T116" s="11">
        <v>2.9000000000000001E-2</v>
      </c>
      <c r="U116" s="11">
        <v>7.0000000000000001E-3</v>
      </c>
      <c r="V116" s="11">
        <v>5.2999999999999999E-2</v>
      </c>
      <c r="W116" s="11">
        <v>0.154</v>
      </c>
      <c r="X116" s="11">
        <v>6.9000000000000006E-2</v>
      </c>
      <c r="Y116" s="11">
        <v>0.2</v>
      </c>
      <c r="Z116" s="11"/>
      <c r="AA116" s="11"/>
      <c r="AB116" s="11"/>
      <c r="AC116" s="14"/>
      <c r="AD116" s="14"/>
      <c r="AE116" s="14"/>
      <c r="AF116" s="14"/>
      <c r="AG116" s="14"/>
    </row>
    <row r="117" spans="1:33">
      <c r="A117" s="6" t="s">
        <v>208</v>
      </c>
      <c r="B117" s="7" t="s">
        <v>66</v>
      </c>
      <c r="C117" s="8">
        <v>2791.491</v>
      </c>
      <c r="D117" s="8">
        <v>7.6466000000000003</v>
      </c>
      <c r="E117" s="8">
        <v>151.91079999999999</v>
      </c>
      <c r="F117" s="8">
        <v>848.22500000000002</v>
      </c>
      <c r="G117" s="8">
        <v>326.14879999999999</v>
      </c>
      <c r="H117" s="8">
        <v>248.92169999999999</v>
      </c>
      <c r="I117" s="8">
        <v>286.0086</v>
      </c>
      <c r="J117" s="2">
        <v>5127</v>
      </c>
      <c r="K117" s="8"/>
      <c r="L117" s="8">
        <f t="shared" si="3"/>
        <v>9787.3525000000009</v>
      </c>
      <c r="M117" s="8"/>
      <c r="O117" s="11">
        <v>0.109</v>
      </c>
      <c r="P117" s="11">
        <v>6.8000000000000005E-2</v>
      </c>
      <c r="Q117" s="11">
        <v>0.27800000000000002</v>
      </c>
      <c r="R117" s="11">
        <v>4.0000000000000001E-3</v>
      </c>
      <c r="S117" s="11">
        <v>2.8000000000000001E-2</v>
      </c>
      <c r="T117" s="11">
        <v>3.6999999999999998E-2</v>
      </c>
      <c r="U117" s="11">
        <v>6.0000000000000001E-3</v>
      </c>
      <c r="V117" s="11">
        <v>3.5000000000000003E-2</v>
      </c>
      <c r="W117" s="11">
        <v>0.14799999999999999</v>
      </c>
      <c r="X117" s="11">
        <v>5.3999999999999999E-2</v>
      </c>
      <c r="Y117" s="11">
        <v>0.23200000000000001</v>
      </c>
      <c r="Z117" s="11"/>
      <c r="AA117" s="11"/>
      <c r="AB117" s="11"/>
      <c r="AC117" s="14"/>
      <c r="AD117" s="14"/>
      <c r="AE117" s="14"/>
      <c r="AF117" s="14"/>
      <c r="AG117" s="14"/>
    </row>
    <row r="118" spans="1:33">
      <c r="A118" s="6" t="s">
        <v>209</v>
      </c>
      <c r="B118" s="7" t="s">
        <v>66</v>
      </c>
      <c r="C118" s="8">
        <v>5871.8970010000003</v>
      </c>
      <c r="D118" s="8">
        <v>46.106000999999999</v>
      </c>
      <c r="E118" s="8">
        <v>1840.5393999999999</v>
      </c>
      <c r="F118" s="8">
        <v>5745.3950000000004</v>
      </c>
      <c r="G118" s="8">
        <v>3279.5583710000001</v>
      </c>
      <c r="H118" s="8">
        <v>1380.7483139999999</v>
      </c>
      <c r="I118" s="8">
        <v>1204.254171</v>
      </c>
      <c r="J118" s="2">
        <v>23988</v>
      </c>
      <c r="K118" s="8"/>
      <c r="L118" s="8">
        <f t="shared" si="3"/>
        <v>43356.498258</v>
      </c>
      <c r="M118" s="8"/>
      <c r="O118" s="11">
        <v>2.5999999999999999E-2</v>
      </c>
      <c r="P118" s="11">
        <v>6.7000000000000004E-2</v>
      </c>
      <c r="Q118" s="11">
        <v>0.30399999999999999</v>
      </c>
      <c r="R118" s="11">
        <v>4.0000000000000001E-3</v>
      </c>
      <c r="S118" s="11">
        <v>2.9000000000000001E-2</v>
      </c>
      <c r="T118" s="11">
        <v>4.2000000000000003E-2</v>
      </c>
      <c r="U118" s="11">
        <v>6.0000000000000001E-3</v>
      </c>
      <c r="V118" s="11">
        <v>4.9000000000000002E-2</v>
      </c>
      <c r="W118" s="11">
        <v>0.154</v>
      </c>
      <c r="X118" s="11">
        <v>0.05</v>
      </c>
      <c r="Y118" s="11">
        <v>0.26900000000000002</v>
      </c>
      <c r="Z118" s="11"/>
      <c r="AA118" s="11"/>
      <c r="AB118" s="11"/>
      <c r="AC118" s="14"/>
      <c r="AD118" s="14"/>
      <c r="AE118" s="14"/>
      <c r="AF118" s="14"/>
      <c r="AG118" s="14"/>
    </row>
    <row r="119" spans="1:33">
      <c r="A119" s="6" t="s">
        <v>210</v>
      </c>
      <c r="B119" s="7" t="s">
        <v>66</v>
      </c>
      <c r="C119" s="8">
        <v>553.15797999999995</v>
      </c>
      <c r="D119" s="8">
        <v>15.95185</v>
      </c>
      <c r="E119" s="8">
        <v>1143.4015999999999</v>
      </c>
      <c r="F119" s="8">
        <v>3332.9668000000001</v>
      </c>
      <c r="G119" s="8">
        <v>1580.573408</v>
      </c>
      <c r="H119" s="8">
        <v>716.37309200000004</v>
      </c>
      <c r="I119" s="8">
        <v>661.48097099999995</v>
      </c>
      <c r="J119" s="2">
        <v>12951</v>
      </c>
      <c r="K119" s="8"/>
      <c r="L119" s="8">
        <f t="shared" si="3"/>
        <v>20954.905701</v>
      </c>
      <c r="M119" s="8"/>
      <c r="O119" s="11">
        <v>0.11</v>
      </c>
      <c r="P119" s="11">
        <v>0.11700000000000001</v>
      </c>
      <c r="Q119" s="11">
        <v>0.29299999999999998</v>
      </c>
      <c r="R119" s="11">
        <v>4.0000000000000001E-3</v>
      </c>
      <c r="S119" s="11">
        <v>2.3E-2</v>
      </c>
      <c r="T119" s="11">
        <v>2.1000000000000001E-2</v>
      </c>
      <c r="U119" s="11">
        <v>6.0000000000000001E-3</v>
      </c>
      <c r="V119" s="11">
        <v>6.0999999999999999E-2</v>
      </c>
      <c r="W119" s="11">
        <v>0.13</v>
      </c>
      <c r="X119" s="11">
        <v>6.3E-2</v>
      </c>
      <c r="Y119" s="11">
        <v>0.17100000000000001</v>
      </c>
      <c r="Z119" s="11"/>
      <c r="AA119" s="11"/>
      <c r="AB119" s="11"/>
      <c r="AC119" s="14"/>
      <c r="AD119" s="14"/>
      <c r="AE119" s="14"/>
      <c r="AF119" s="14"/>
      <c r="AG119" s="14"/>
    </row>
    <row r="120" spans="1:33">
      <c r="A120" s="6" t="s">
        <v>211</v>
      </c>
      <c r="B120" s="7" t="s">
        <v>66</v>
      </c>
      <c r="C120" s="8">
        <v>469.5</v>
      </c>
      <c r="D120" s="8">
        <v>3.5554999999999999</v>
      </c>
      <c r="E120" s="8">
        <v>164.74680000000001</v>
      </c>
      <c r="F120" s="8">
        <v>304.38</v>
      </c>
      <c r="G120" s="8">
        <v>229.0419</v>
      </c>
      <c r="H120" s="8">
        <v>164.8998</v>
      </c>
      <c r="I120" s="8">
        <v>137.1182</v>
      </c>
      <c r="J120" s="2">
        <v>2233</v>
      </c>
      <c r="K120" s="8"/>
      <c r="L120" s="8">
        <f t="shared" si="3"/>
        <v>3706.2422000000001</v>
      </c>
      <c r="M120" s="8"/>
      <c r="O120" s="11">
        <v>0.19800000000000001</v>
      </c>
      <c r="P120" s="11">
        <v>0.18</v>
      </c>
      <c r="Q120" s="11">
        <v>0.189</v>
      </c>
      <c r="R120" s="11">
        <v>4.0000000000000001E-3</v>
      </c>
      <c r="S120" s="11">
        <v>1.7999999999999999E-2</v>
      </c>
      <c r="T120" s="11">
        <v>0.02</v>
      </c>
      <c r="U120" s="11">
        <v>5.0000000000000001E-3</v>
      </c>
      <c r="V120" s="11">
        <v>0.108</v>
      </c>
      <c r="W120" s="11">
        <v>0.10299999999999999</v>
      </c>
      <c r="X120" s="11">
        <v>4.7E-2</v>
      </c>
      <c r="Y120" s="11">
        <v>0.128</v>
      </c>
      <c r="Z120" s="11"/>
      <c r="AA120" s="11"/>
      <c r="AB120" s="11"/>
      <c r="AC120" s="14"/>
      <c r="AD120" s="14"/>
      <c r="AE120" s="14"/>
      <c r="AF120" s="14"/>
      <c r="AG120" s="14"/>
    </row>
    <row r="121" spans="1:33">
      <c r="A121" s="6" t="s">
        <v>212</v>
      </c>
      <c r="B121" s="7" t="s">
        <v>66</v>
      </c>
      <c r="C121" s="8">
        <v>187.35</v>
      </c>
      <c r="D121" s="8">
        <v>2.7943690000000001</v>
      </c>
      <c r="E121" s="8">
        <v>272.74919999999997</v>
      </c>
      <c r="F121" s="8">
        <v>375.57</v>
      </c>
      <c r="G121" s="8">
        <v>446.54874599999999</v>
      </c>
      <c r="H121" s="8">
        <v>186.96859899999998</v>
      </c>
      <c r="I121" s="8">
        <v>205.237213</v>
      </c>
      <c r="J121" s="2">
        <v>2922</v>
      </c>
      <c r="K121" s="8"/>
      <c r="L121" s="8">
        <f t="shared" si="3"/>
        <v>4599.2181270000001</v>
      </c>
      <c r="M121" s="8"/>
      <c r="O121" s="11">
        <v>0.183</v>
      </c>
      <c r="P121" s="11">
        <v>9.8000000000000004E-2</v>
      </c>
      <c r="Q121" s="11">
        <v>0.23</v>
      </c>
      <c r="R121" s="11">
        <v>3.0000000000000001E-3</v>
      </c>
      <c r="S121" s="11">
        <v>2.5000000000000001E-2</v>
      </c>
      <c r="T121" s="11">
        <v>3.4000000000000002E-2</v>
      </c>
      <c r="U121" s="11">
        <v>5.0000000000000001E-3</v>
      </c>
      <c r="V121" s="11">
        <v>5.8999999999999997E-2</v>
      </c>
      <c r="W121" s="11">
        <v>0.127</v>
      </c>
      <c r="X121" s="11">
        <v>0.05</v>
      </c>
      <c r="Y121" s="11">
        <v>0.186</v>
      </c>
      <c r="Z121" s="11"/>
      <c r="AA121" s="11"/>
      <c r="AB121" s="11"/>
      <c r="AC121" s="14"/>
      <c r="AD121" s="14"/>
      <c r="AE121" s="14"/>
      <c r="AF121" s="14"/>
      <c r="AG121" s="14"/>
    </row>
    <row r="122" spans="1:33">
      <c r="A122" s="6" t="s">
        <v>213</v>
      </c>
      <c r="B122" s="7" t="s">
        <v>66</v>
      </c>
      <c r="C122" s="8">
        <v>14133.230142</v>
      </c>
      <c r="D122" s="8">
        <v>66.586518999999996</v>
      </c>
      <c r="E122" s="8">
        <v>538.320243</v>
      </c>
      <c r="F122" s="8">
        <v>4354.0796929999997</v>
      </c>
      <c r="G122" s="8">
        <v>3713.2746360000001</v>
      </c>
      <c r="H122" s="8">
        <v>2721.33878</v>
      </c>
      <c r="I122" s="8">
        <v>2347.4076169999998</v>
      </c>
      <c r="J122" s="2">
        <v>31505</v>
      </c>
      <c r="K122" s="8"/>
      <c r="L122" s="8">
        <f t="shared" si="3"/>
        <v>59379.237630000003</v>
      </c>
      <c r="M122" s="8"/>
      <c r="O122" s="11">
        <v>7.0000000000000007E-2</v>
      </c>
      <c r="P122" s="11">
        <v>8.8999999999999996E-2</v>
      </c>
      <c r="Q122" s="11">
        <v>0.29699999999999999</v>
      </c>
      <c r="R122" s="11">
        <v>6.0000000000000001E-3</v>
      </c>
      <c r="S122" s="11">
        <v>2.7E-2</v>
      </c>
      <c r="T122" s="11">
        <v>2.9000000000000001E-2</v>
      </c>
      <c r="U122" s="11">
        <v>7.0000000000000001E-3</v>
      </c>
      <c r="V122" s="11">
        <v>5.2999999999999999E-2</v>
      </c>
      <c r="W122" s="11">
        <v>0.154</v>
      </c>
      <c r="X122" s="11">
        <v>6.9000000000000006E-2</v>
      </c>
      <c r="Y122" s="11">
        <v>0.2</v>
      </c>
      <c r="Z122" s="11"/>
      <c r="AA122" s="11"/>
      <c r="AB122" s="11"/>
      <c r="AC122" s="14"/>
      <c r="AD122" s="14"/>
      <c r="AE122" s="14"/>
      <c r="AF122" s="14"/>
      <c r="AG122" s="14"/>
    </row>
    <row r="123" spans="1:33">
      <c r="A123" s="6" t="s">
        <v>214</v>
      </c>
      <c r="B123" s="7" t="s">
        <v>66</v>
      </c>
      <c r="C123" s="8">
        <v>1817.87</v>
      </c>
      <c r="D123" s="8">
        <v>3.5409999999999999</v>
      </c>
      <c r="E123" s="8">
        <v>648.64049999999997</v>
      </c>
      <c r="F123" s="8">
        <v>1116.5139999999999</v>
      </c>
      <c r="G123" s="8">
        <v>768.98200000000008</v>
      </c>
      <c r="H123" s="8">
        <v>490.8775</v>
      </c>
      <c r="I123" s="8">
        <v>516.82399999999996</v>
      </c>
      <c r="J123" s="2">
        <v>7049</v>
      </c>
      <c r="K123" s="8"/>
      <c r="L123" s="8">
        <f t="shared" ref="L123:L186" si="4">SUM(C123:J123)</f>
        <v>12412.249</v>
      </c>
      <c r="M123" s="8"/>
      <c r="O123" s="11">
        <v>0.109</v>
      </c>
      <c r="P123" s="11">
        <v>6.8000000000000005E-2</v>
      </c>
      <c r="Q123" s="11">
        <v>0.27800000000000002</v>
      </c>
      <c r="R123" s="11">
        <v>4.0000000000000001E-3</v>
      </c>
      <c r="S123" s="11">
        <v>2.8000000000000001E-2</v>
      </c>
      <c r="T123" s="11">
        <v>3.6999999999999998E-2</v>
      </c>
      <c r="U123" s="11">
        <v>6.0000000000000001E-3</v>
      </c>
      <c r="V123" s="11">
        <v>3.5000000000000003E-2</v>
      </c>
      <c r="W123" s="11">
        <v>0.14799999999999999</v>
      </c>
      <c r="X123" s="11">
        <v>5.3999999999999999E-2</v>
      </c>
      <c r="Y123" s="11">
        <v>0.23200000000000001</v>
      </c>
      <c r="Z123" s="11"/>
      <c r="AA123" s="11"/>
      <c r="AB123" s="11"/>
      <c r="AC123" s="14"/>
      <c r="AD123" s="14"/>
      <c r="AE123" s="14"/>
      <c r="AF123" s="14"/>
      <c r="AG123" s="14"/>
    </row>
    <row r="124" spans="1:33">
      <c r="A124" s="6" t="s">
        <v>215</v>
      </c>
      <c r="B124" s="7" t="s">
        <v>66</v>
      </c>
      <c r="C124" s="8">
        <v>2791.491</v>
      </c>
      <c r="D124" s="8">
        <v>7.6466000000000003</v>
      </c>
      <c r="E124" s="8">
        <v>151.91079999999999</v>
      </c>
      <c r="F124" s="8">
        <v>848.22500000000002</v>
      </c>
      <c r="G124" s="8">
        <v>326.14879999999999</v>
      </c>
      <c r="H124" s="8">
        <v>248.92169999999999</v>
      </c>
      <c r="I124" s="8">
        <v>286.0086</v>
      </c>
      <c r="J124" s="2">
        <v>5127</v>
      </c>
      <c r="K124" s="8"/>
      <c r="L124" s="8">
        <f t="shared" si="4"/>
        <v>9787.3525000000009</v>
      </c>
      <c r="M124" s="8"/>
      <c r="O124" s="11">
        <v>2.5999999999999999E-2</v>
      </c>
      <c r="P124" s="11">
        <v>6.7000000000000004E-2</v>
      </c>
      <c r="Q124" s="11">
        <v>0.30399999999999999</v>
      </c>
      <c r="R124" s="11">
        <v>4.0000000000000001E-3</v>
      </c>
      <c r="S124" s="11">
        <v>2.9000000000000001E-2</v>
      </c>
      <c r="T124" s="11">
        <v>4.2000000000000003E-2</v>
      </c>
      <c r="U124" s="11">
        <v>6.0000000000000001E-3</v>
      </c>
      <c r="V124" s="11">
        <v>4.9000000000000002E-2</v>
      </c>
      <c r="W124" s="11">
        <v>0.154</v>
      </c>
      <c r="X124" s="11">
        <v>0.05</v>
      </c>
      <c r="Y124" s="11">
        <v>0.26900000000000002</v>
      </c>
      <c r="Z124" s="11"/>
      <c r="AA124" s="11"/>
      <c r="AB124" s="11"/>
      <c r="AC124" s="14"/>
      <c r="AD124" s="14"/>
      <c r="AE124" s="14"/>
      <c r="AF124" s="14"/>
      <c r="AG124" s="14"/>
    </row>
    <row r="125" spans="1:33">
      <c r="A125" s="6" t="s">
        <v>216</v>
      </c>
      <c r="B125" s="7" t="s">
        <v>66</v>
      </c>
      <c r="C125" s="8">
        <v>5871.8970010000003</v>
      </c>
      <c r="D125" s="8">
        <v>46.106000999999999</v>
      </c>
      <c r="E125" s="8">
        <v>1840.5393999999999</v>
      </c>
      <c r="F125" s="8">
        <v>5745.3950000000004</v>
      </c>
      <c r="G125" s="8">
        <v>3279.5583710000001</v>
      </c>
      <c r="H125" s="8">
        <v>1380.7483139999999</v>
      </c>
      <c r="I125" s="8">
        <v>1204.254171</v>
      </c>
      <c r="J125" s="2">
        <v>23988</v>
      </c>
      <c r="K125" s="8"/>
      <c r="L125" s="8">
        <f t="shared" si="4"/>
        <v>43356.498258</v>
      </c>
      <c r="M125" s="8"/>
      <c r="O125" s="11">
        <v>0.11</v>
      </c>
      <c r="P125" s="11">
        <v>0.11700000000000001</v>
      </c>
      <c r="Q125" s="11">
        <v>0.29299999999999998</v>
      </c>
      <c r="R125" s="11">
        <v>4.0000000000000001E-3</v>
      </c>
      <c r="S125" s="11">
        <v>2.3E-2</v>
      </c>
      <c r="T125" s="11">
        <v>2.1000000000000001E-2</v>
      </c>
      <c r="U125" s="11">
        <v>6.0000000000000001E-3</v>
      </c>
      <c r="V125" s="11">
        <v>6.0999999999999999E-2</v>
      </c>
      <c r="W125" s="11">
        <v>0.13</v>
      </c>
      <c r="X125" s="11">
        <v>6.3E-2</v>
      </c>
      <c r="Y125" s="11">
        <v>0.17100000000000001</v>
      </c>
      <c r="Z125" s="11"/>
      <c r="AA125" s="11"/>
      <c r="AB125" s="11"/>
      <c r="AC125" s="14"/>
      <c r="AD125" s="14"/>
      <c r="AE125" s="14"/>
      <c r="AF125" s="14"/>
      <c r="AG125" s="14"/>
    </row>
    <row r="126" spans="1:33">
      <c r="A126" s="6" t="s">
        <v>217</v>
      </c>
      <c r="B126" s="7" t="s">
        <v>66</v>
      </c>
      <c r="C126" s="8">
        <v>553.15797999999995</v>
      </c>
      <c r="D126" s="8">
        <v>15.95185</v>
      </c>
      <c r="E126" s="8">
        <v>1143.4015999999999</v>
      </c>
      <c r="F126" s="8">
        <v>3332.9668000000001</v>
      </c>
      <c r="G126" s="8">
        <v>1580.573408</v>
      </c>
      <c r="H126" s="8">
        <v>716.37309200000004</v>
      </c>
      <c r="I126" s="8">
        <v>661.48097099999995</v>
      </c>
      <c r="J126" s="2">
        <v>12951</v>
      </c>
      <c r="K126" s="8"/>
      <c r="L126" s="8">
        <f t="shared" si="4"/>
        <v>20954.905701</v>
      </c>
      <c r="M126" s="8"/>
      <c r="O126" s="11">
        <v>0.19800000000000001</v>
      </c>
      <c r="P126" s="11">
        <v>0.18</v>
      </c>
      <c r="Q126" s="11">
        <v>0.189</v>
      </c>
      <c r="R126" s="11">
        <v>4.0000000000000001E-3</v>
      </c>
      <c r="S126" s="11">
        <v>1.7999999999999999E-2</v>
      </c>
      <c r="T126" s="11">
        <v>0.02</v>
      </c>
      <c r="U126" s="11">
        <v>5.0000000000000001E-3</v>
      </c>
      <c r="V126" s="11">
        <v>0.108</v>
      </c>
      <c r="W126" s="11">
        <v>0.10299999999999999</v>
      </c>
      <c r="X126" s="11">
        <v>4.7E-2</v>
      </c>
      <c r="Y126" s="11">
        <v>0.128</v>
      </c>
      <c r="Z126" s="11"/>
      <c r="AA126" s="11"/>
      <c r="AB126" s="11"/>
      <c r="AC126" s="14"/>
      <c r="AD126" s="14"/>
      <c r="AE126" s="14"/>
      <c r="AF126" s="14"/>
      <c r="AG126" s="14"/>
    </row>
    <row r="127" spans="1:33">
      <c r="A127" s="6" t="s">
        <v>218</v>
      </c>
      <c r="B127" s="7" t="s">
        <v>66</v>
      </c>
      <c r="C127" s="8">
        <v>469.5</v>
      </c>
      <c r="D127" s="8">
        <v>3.5554999999999999</v>
      </c>
      <c r="E127" s="8">
        <v>164.74680000000001</v>
      </c>
      <c r="F127" s="8">
        <v>304.38</v>
      </c>
      <c r="G127" s="8">
        <v>229.0419</v>
      </c>
      <c r="H127" s="8">
        <v>164.8998</v>
      </c>
      <c r="I127" s="8">
        <v>137.1182</v>
      </c>
      <c r="J127" s="2">
        <v>2233</v>
      </c>
      <c r="K127" s="8"/>
      <c r="L127" s="8">
        <f t="shared" si="4"/>
        <v>3706.2422000000001</v>
      </c>
      <c r="M127" s="8"/>
      <c r="O127" s="11">
        <v>0.183</v>
      </c>
      <c r="P127" s="11">
        <v>9.8000000000000004E-2</v>
      </c>
      <c r="Q127" s="11">
        <v>0.23</v>
      </c>
      <c r="R127" s="11">
        <v>3.0000000000000001E-3</v>
      </c>
      <c r="S127" s="11">
        <v>2.5000000000000001E-2</v>
      </c>
      <c r="T127" s="11">
        <v>3.4000000000000002E-2</v>
      </c>
      <c r="U127" s="11">
        <v>5.0000000000000001E-3</v>
      </c>
      <c r="V127" s="11">
        <v>5.8999999999999997E-2</v>
      </c>
      <c r="W127" s="11">
        <v>0.127</v>
      </c>
      <c r="X127" s="11">
        <v>0.05</v>
      </c>
      <c r="Y127" s="11">
        <v>0.186</v>
      </c>
      <c r="Z127" s="11"/>
      <c r="AA127" s="11"/>
      <c r="AB127" s="11"/>
      <c r="AC127" s="14"/>
      <c r="AD127" s="14"/>
      <c r="AE127" s="14"/>
      <c r="AF127" s="14"/>
      <c r="AG127" s="14"/>
    </row>
    <row r="128" spans="1:33">
      <c r="A128" s="6" t="s">
        <v>219</v>
      </c>
      <c r="B128" s="7" t="s">
        <v>66</v>
      </c>
      <c r="C128" s="8">
        <v>187.35</v>
      </c>
      <c r="D128" s="8">
        <v>2.7943690000000001</v>
      </c>
      <c r="E128" s="8">
        <v>272.74919999999997</v>
      </c>
      <c r="F128" s="8">
        <v>375.57</v>
      </c>
      <c r="G128" s="8">
        <v>446.54874599999999</v>
      </c>
      <c r="H128" s="8">
        <v>186.96859899999998</v>
      </c>
      <c r="I128" s="8">
        <v>205.237213</v>
      </c>
      <c r="J128" s="2">
        <v>2922</v>
      </c>
      <c r="K128" s="8"/>
      <c r="L128" s="8">
        <f t="shared" si="4"/>
        <v>4599.2181270000001</v>
      </c>
      <c r="M128" s="8"/>
      <c r="O128" s="11">
        <v>7.0000000000000007E-2</v>
      </c>
      <c r="P128" s="11">
        <v>8.8999999999999996E-2</v>
      </c>
      <c r="Q128" s="11">
        <v>0.29699999999999999</v>
      </c>
      <c r="R128" s="11">
        <v>6.0000000000000001E-3</v>
      </c>
      <c r="S128" s="11">
        <v>2.7E-2</v>
      </c>
      <c r="T128" s="11">
        <v>2.9000000000000001E-2</v>
      </c>
      <c r="U128" s="11">
        <v>7.0000000000000001E-3</v>
      </c>
      <c r="V128" s="11">
        <v>5.2999999999999999E-2</v>
      </c>
      <c r="W128" s="11">
        <v>0.154</v>
      </c>
      <c r="X128" s="11">
        <v>6.9000000000000006E-2</v>
      </c>
      <c r="Y128" s="11">
        <v>0.2</v>
      </c>
      <c r="Z128" s="11"/>
      <c r="AA128" s="11"/>
      <c r="AB128" s="11"/>
      <c r="AC128" s="14"/>
      <c r="AD128" s="14"/>
      <c r="AE128" s="14"/>
      <c r="AF128" s="14"/>
      <c r="AG128" s="14"/>
    </row>
    <row r="129" spans="1:33">
      <c r="A129" s="6" t="s">
        <v>220</v>
      </c>
      <c r="B129" s="7" t="s">
        <v>66</v>
      </c>
      <c r="C129" s="8">
        <v>14133.230142</v>
      </c>
      <c r="D129" s="8">
        <v>66.586518999999996</v>
      </c>
      <c r="E129" s="8">
        <v>538.320243</v>
      </c>
      <c r="F129" s="8">
        <v>4354.0796929999997</v>
      </c>
      <c r="G129" s="8">
        <v>3713.2746360000001</v>
      </c>
      <c r="H129" s="8">
        <v>2721.33878</v>
      </c>
      <c r="I129" s="8">
        <v>2347.4076169999998</v>
      </c>
      <c r="J129" s="2">
        <v>31505</v>
      </c>
      <c r="K129" s="8"/>
      <c r="L129" s="8">
        <f t="shared" si="4"/>
        <v>59379.237630000003</v>
      </c>
      <c r="M129" s="8"/>
      <c r="O129" s="11">
        <v>0.109</v>
      </c>
      <c r="P129" s="11">
        <v>6.8000000000000005E-2</v>
      </c>
      <c r="Q129" s="11">
        <v>0.27800000000000002</v>
      </c>
      <c r="R129" s="11">
        <v>4.0000000000000001E-3</v>
      </c>
      <c r="S129" s="11">
        <v>2.8000000000000001E-2</v>
      </c>
      <c r="T129" s="11">
        <v>3.6999999999999998E-2</v>
      </c>
      <c r="U129" s="11">
        <v>6.0000000000000001E-3</v>
      </c>
      <c r="V129" s="11">
        <v>3.5000000000000003E-2</v>
      </c>
      <c r="W129" s="11">
        <v>0.14799999999999999</v>
      </c>
      <c r="X129" s="11">
        <v>5.3999999999999999E-2</v>
      </c>
      <c r="Y129" s="11">
        <v>0.23200000000000001</v>
      </c>
      <c r="Z129" s="11"/>
      <c r="AA129" s="11"/>
      <c r="AB129" s="11"/>
      <c r="AC129" s="14"/>
      <c r="AD129" s="14"/>
      <c r="AE129" s="14"/>
      <c r="AF129" s="14"/>
      <c r="AG129" s="14"/>
    </row>
    <row r="130" spans="1:33">
      <c r="A130" s="6" t="s">
        <v>221</v>
      </c>
      <c r="B130" s="7" t="s">
        <v>66</v>
      </c>
      <c r="C130" s="8">
        <v>1817.87</v>
      </c>
      <c r="D130" s="8">
        <v>3.5409999999999999</v>
      </c>
      <c r="E130" s="8">
        <v>648.64049999999997</v>
      </c>
      <c r="F130" s="8">
        <v>1116.5139999999999</v>
      </c>
      <c r="G130" s="8">
        <v>768.98200000000008</v>
      </c>
      <c r="H130" s="8">
        <v>490.8775</v>
      </c>
      <c r="I130" s="8">
        <v>516.82399999999996</v>
      </c>
      <c r="J130" s="2">
        <v>7049</v>
      </c>
      <c r="K130" s="8"/>
      <c r="L130" s="8">
        <f t="shared" si="4"/>
        <v>12412.249</v>
      </c>
      <c r="M130" s="8"/>
      <c r="O130" s="11">
        <v>2.5999999999999999E-2</v>
      </c>
      <c r="P130" s="11">
        <v>6.7000000000000004E-2</v>
      </c>
      <c r="Q130" s="11">
        <v>0.30399999999999999</v>
      </c>
      <c r="R130" s="11">
        <v>4.0000000000000001E-3</v>
      </c>
      <c r="S130" s="11">
        <v>2.9000000000000001E-2</v>
      </c>
      <c r="T130" s="11">
        <v>4.2000000000000003E-2</v>
      </c>
      <c r="U130" s="11">
        <v>6.0000000000000001E-3</v>
      </c>
      <c r="V130" s="11">
        <v>4.9000000000000002E-2</v>
      </c>
      <c r="W130" s="11">
        <v>0.154</v>
      </c>
      <c r="X130" s="11">
        <v>0.05</v>
      </c>
      <c r="Y130" s="11">
        <v>0.26900000000000002</v>
      </c>
      <c r="Z130" s="11"/>
      <c r="AA130" s="11"/>
      <c r="AB130" s="11"/>
      <c r="AC130" s="14"/>
      <c r="AD130" s="14"/>
      <c r="AE130" s="14"/>
      <c r="AF130" s="14"/>
      <c r="AG130" s="14"/>
    </row>
    <row r="131" spans="1:33">
      <c r="A131" s="6" t="s">
        <v>222</v>
      </c>
      <c r="B131" s="7" t="s">
        <v>66</v>
      </c>
      <c r="C131" s="8">
        <v>2791.491</v>
      </c>
      <c r="D131" s="8">
        <v>7.6466000000000003</v>
      </c>
      <c r="E131" s="8">
        <v>151.91079999999999</v>
      </c>
      <c r="F131" s="8">
        <v>848.22500000000002</v>
      </c>
      <c r="G131" s="8">
        <v>326.14879999999999</v>
      </c>
      <c r="H131" s="8">
        <v>248.92169999999999</v>
      </c>
      <c r="I131" s="8">
        <v>286.0086</v>
      </c>
      <c r="J131" s="2">
        <v>5127</v>
      </c>
      <c r="K131" s="8"/>
      <c r="L131" s="8">
        <f t="shared" si="4"/>
        <v>9787.3525000000009</v>
      </c>
      <c r="M131" s="8"/>
      <c r="O131" s="11">
        <v>0.11</v>
      </c>
      <c r="P131" s="11">
        <v>0.11700000000000001</v>
      </c>
      <c r="Q131" s="11">
        <v>0.29299999999999998</v>
      </c>
      <c r="R131" s="11">
        <v>4.0000000000000001E-3</v>
      </c>
      <c r="S131" s="11">
        <v>2.3E-2</v>
      </c>
      <c r="T131" s="11">
        <v>2.1000000000000001E-2</v>
      </c>
      <c r="U131" s="11">
        <v>6.0000000000000001E-3</v>
      </c>
      <c r="V131" s="11">
        <v>6.0999999999999999E-2</v>
      </c>
      <c r="W131" s="11">
        <v>0.13</v>
      </c>
      <c r="X131" s="11">
        <v>6.3E-2</v>
      </c>
      <c r="Y131" s="11">
        <v>0.17100000000000001</v>
      </c>
      <c r="Z131" s="11"/>
      <c r="AA131" s="11"/>
      <c r="AB131" s="11"/>
      <c r="AC131" s="14"/>
      <c r="AD131" s="14"/>
      <c r="AE131" s="14"/>
      <c r="AF131" s="14"/>
      <c r="AG131" s="14"/>
    </row>
    <row r="132" spans="1:33">
      <c r="A132" s="6" t="s">
        <v>223</v>
      </c>
      <c r="B132" s="7" t="s">
        <v>66</v>
      </c>
      <c r="C132" s="8">
        <v>5871.8970010000003</v>
      </c>
      <c r="D132" s="8">
        <v>46.106000999999999</v>
      </c>
      <c r="E132" s="8">
        <v>1840.5393999999999</v>
      </c>
      <c r="F132" s="8">
        <v>5745.3950000000004</v>
      </c>
      <c r="G132" s="8">
        <v>3279.5583710000001</v>
      </c>
      <c r="H132" s="8">
        <v>1380.7483139999999</v>
      </c>
      <c r="I132" s="8">
        <v>1204.254171</v>
      </c>
      <c r="J132" s="2">
        <v>23988</v>
      </c>
      <c r="K132" s="8"/>
      <c r="L132" s="8">
        <f t="shared" si="4"/>
        <v>43356.498258</v>
      </c>
      <c r="M132" s="8"/>
      <c r="O132" s="11">
        <v>0.19800000000000001</v>
      </c>
      <c r="P132" s="11">
        <v>0.18</v>
      </c>
      <c r="Q132" s="11">
        <v>0.189</v>
      </c>
      <c r="R132" s="11">
        <v>4.0000000000000001E-3</v>
      </c>
      <c r="S132" s="11">
        <v>1.7999999999999999E-2</v>
      </c>
      <c r="T132" s="11">
        <v>0.02</v>
      </c>
      <c r="U132" s="11">
        <v>5.0000000000000001E-3</v>
      </c>
      <c r="V132" s="11">
        <v>0.108</v>
      </c>
      <c r="W132" s="11">
        <v>0.10299999999999999</v>
      </c>
      <c r="X132" s="11">
        <v>4.7E-2</v>
      </c>
      <c r="Y132" s="11">
        <v>0.128</v>
      </c>
      <c r="Z132" s="11"/>
      <c r="AA132" s="11"/>
      <c r="AB132" s="11"/>
      <c r="AC132" s="14"/>
      <c r="AD132" s="14"/>
      <c r="AE132" s="14"/>
      <c r="AF132" s="14"/>
      <c r="AG132" s="14"/>
    </row>
    <row r="133" spans="1:33">
      <c r="A133" s="6" t="s">
        <v>224</v>
      </c>
      <c r="B133" s="7" t="s">
        <v>66</v>
      </c>
      <c r="C133" s="8">
        <v>553.15797999999995</v>
      </c>
      <c r="D133" s="8">
        <v>15.95185</v>
      </c>
      <c r="E133" s="8">
        <v>1143.4015999999999</v>
      </c>
      <c r="F133" s="8">
        <v>3332.9668000000001</v>
      </c>
      <c r="G133" s="8">
        <v>1580.573408</v>
      </c>
      <c r="H133" s="8">
        <v>716.37309200000004</v>
      </c>
      <c r="I133" s="8">
        <v>661.48097099999995</v>
      </c>
      <c r="J133" s="2">
        <v>12951</v>
      </c>
      <c r="K133" s="8"/>
      <c r="L133" s="8">
        <f t="shared" si="4"/>
        <v>20954.905701</v>
      </c>
      <c r="M133" s="8"/>
      <c r="O133" s="11">
        <v>0.183</v>
      </c>
      <c r="P133" s="11">
        <v>9.8000000000000004E-2</v>
      </c>
      <c r="Q133" s="11">
        <v>0.23</v>
      </c>
      <c r="R133" s="11">
        <v>3.0000000000000001E-3</v>
      </c>
      <c r="S133" s="11">
        <v>2.5000000000000001E-2</v>
      </c>
      <c r="T133" s="11">
        <v>3.4000000000000002E-2</v>
      </c>
      <c r="U133" s="11">
        <v>5.0000000000000001E-3</v>
      </c>
      <c r="V133" s="11">
        <v>5.8999999999999997E-2</v>
      </c>
      <c r="W133" s="11">
        <v>0.127</v>
      </c>
      <c r="X133" s="11">
        <v>0.05</v>
      </c>
      <c r="Y133" s="11">
        <v>0.186</v>
      </c>
      <c r="Z133" s="11"/>
      <c r="AA133" s="11"/>
      <c r="AB133" s="11"/>
      <c r="AC133" s="14"/>
      <c r="AD133" s="14"/>
      <c r="AE133" s="14"/>
      <c r="AF133" s="14"/>
      <c r="AG133" s="14"/>
    </row>
    <row r="134" spans="1:33">
      <c r="A134" s="6" t="s">
        <v>225</v>
      </c>
      <c r="B134" s="7" t="s">
        <v>66</v>
      </c>
      <c r="C134" s="8">
        <v>469.5</v>
      </c>
      <c r="D134" s="8">
        <v>3.5554999999999999</v>
      </c>
      <c r="E134" s="8">
        <v>164.74680000000001</v>
      </c>
      <c r="F134" s="8">
        <v>304.38</v>
      </c>
      <c r="G134" s="8">
        <v>229.0419</v>
      </c>
      <c r="H134" s="8">
        <v>164.8998</v>
      </c>
      <c r="I134" s="8">
        <v>137.1182</v>
      </c>
      <c r="J134" s="2">
        <v>2233</v>
      </c>
      <c r="K134" s="8"/>
      <c r="L134" s="8">
        <f t="shared" si="4"/>
        <v>3706.2422000000001</v>
      </c>
      <c r="M134" s="8"/>
      <c r="O134" s="11">
        <v>7.0000000000000007E-2</v>
      </c>
      <c r="P134" s="11">
        <v>8.8999999999999996E-2</v>
      </c>
      <c r="Q134" s="11">
        <v>0.29699999999999999</v>
      </c>
      <c r="R134" s="11">
        <v>6.0000000000000001E-3</v>
      </c>
      <c r="S134" s="11">
        <v>2.7E-2</v>
      </c>
      <c r="T134" s="11">
        <v>2.9000000000000001E-2</v>
      </c>
      <c r="U134" s="11">
        <v>7.0000000000000001E-3</v>
      </c>
      <c r="V134" s="11">
        <v>5.2999999999999999E-2</v>
      </c>
      <c r="W134" s="11">
        <v>0.154</v>
      </c>
      <c r="X134" s="11">
        <v>6.9000000000000006E-2</v>
      </c>
      <c r="Y134" s="11">
        <v>0.2</v>
      </c>
      <c r="Z134" s="11"/>
      <c r="AA134" s="11"/>
      <c r="AB134" s="11"/>
      <c r="AC134" s="14"/>
      <c r="AD134" s="14"/>
      <c r="AE134" s="14"/>
      <c r="AF134" s="14"/>
      <c r="AG134" s="14"/>
    </row>
    <row r="135" spans="1:33">
      <c r="A135" s="6" t="s">
        <v>226</v>
      </c>
      <c r="B135" s="7" t="s">
        <v>66</v>
      </c>
      <c r="C135" s="8">
        <v>187.35</v>
      </c>
      <c r="D135" s="8">
        <v>2.7943690000000001</v>
      </c>
      <c r="E135" s="8">
        <v>272.74919999999997</v>
      </c>
      <c r="F135" s="8">
        <v>375.57</v>
      </c>
      <c r="G135" s="8">
        <v>446.54874599999999</v>
      </c>
      <c r="H135" s="8">
        <v>186.96859899999998</v>
      </c>
      <c r="I135" s="8">
        <v>205.237213</v>
      </c>
      <c r="J135" s="2">
        <v>2922</v>
      </c>
      <c r="K135" s="8"/>
      <c r="L135" s="8">
        <f t="shared" si="4"/>
        <v>4599.2181270000001</v>
      </c>
      <c r="M135" s="8"/>
      <c r="O135" s="11">
        <v>0.109</v>
      </c>
      <c r="P135" s="11">
        <v>6.8000000000000005E-2</v>
      </c>
      <c r="Q135" s="11">
        <v>0.27800000000000002</v>
      </c>
      <c r="R135" s="11">
        <v>4.0000000000000001E-3</v>
      </c>
      <c r="S135" s="11">
        <v>2.8000000000000001E-2</v>
      </c>
      <c r="T135" s="11">
        <v>3.6999999999999998E-2</v>
      </c>
      <c r="U135" s="11">
        <v>6.0000000000000001E-3</v>
      </c>
      <c r="V135" s="11">
        <v>3.5000000000000003E-2</v>
      </c>
      <c r="W135" s="11">
        <v>0.14799999999999999</v>
      </c>
      <c r="X135" s="11">
        <v>5.3999999999999999E-2</v>
      </c>
      <c r="Y135" s="11">
        <v>0.23200000000000001</v>
      </c>
      <c r="Z135" s="11"/>
      <c r="AA135" s="11"/>
      <c r="AB135" s="11"/>
      <c r="AC135" s="14"/>
      <c r="AD135" s="14"/>
      <c r="AE135" s="14"/>
      <c r="AF135" s="14"/>
      <c r="AG135" s="14"/>
    </row>
    <row r="136" spans="1:33">
      <c r="A136" s="6" t="s">
        <v>227</v>
      </c>
      <c r="B136" s="7" t="s">
        <v>66</v>
      </c>
      <c r="C136" s="8">
        <v>14133.230142</v>
      </c>
      <c r="D136" s="8">
        <v>66.586518999999996</v>
      </c>
      <c r="E136" s="8">
        <v>538.320243</v>
      </c>
      <c r="F136" s="8">
        <v>4354.0796929999997</v>
      </c>
      <c r="G136" s="8">
        <v>3713.2746360000001</v>
      </c>
      <c r="H136" s="8">
        <v>2721.33878</v>
      </c>
      <c r="I136" s="8">
        <v>2347.4076169999998</v>
      </c>
      <c r="J136" s="2">
        <v>31505</v>
      </c>
      <c r="K136" s="8"/>
      <c r="L136" s="8">
        <f t="shared" si="4"/>
        <v>59379.237630000003</v>
      </c>
      <c r="M136" s="8"/>
      <c r="O136" s="11">
        <v>2.5999999999999999E-2</v>
      </c>
      <c r="P136" s="11">
        <v>6.7000000000000004E-2</v>
      </c>
      <c r="Q136" s="11">
        <v>0.30399999999999999</v>
      </c>
      <c r="R136" s="11">
        <v>4.0000000000000001E-3</v>
      </c>
      <c r="S136" s="11">
        <v>2.9000000000000001E-2</v>
      </c>
      <c r="T136" s="11">
        <v>4.2000000000000003E-2</v>
      </c>
      <c r="U136" s="11">
        <v>6.0000000000000001E-3</v>
      </c>
      <c r="V136" s="11">
        <v>4.9000000000000002E-2</v>
      </c>
      <c r="W136" s="11">
        <v>0.154</v>
      </c>
      <c r="X136" s="11">
        <v>0.05</v>
      </c>
      <c r="Y136" s="11">
        <v>0.26900000000000002</v>
      </c>
      <c r="Z136" s="11"/>
      <c r="AA136" s="11"/>
      <c r="AB136" s="11"/>
      <c r="AC136" s="14"/>
      <c r="AD136" s="14"/>
      <c r="AE136" s="14"/>
      <c r="AF136" s="14"/>
      <c r="AG136" s="14"/>
    </row>
    <row r="137" spans="1:33">
      <c r="A137" s="6" t="s">
        <v>228</v>
      </c>
      <c r="B137" s="7" t="s">
        <v>66</v>
      </c>
      <c r="C137" s="8">
        <v>1817.87</v>
      </c>
      <c r="D137" s="8">
        <v>3.5409999999999999</v>
      </c>
      <c r="E137" s="8">
        <v>648.64049999999997</v>
      </c>
      <c r="F137" s="8">
        <v>1116.5139999999999</v>
      </c>
      <c r="G137" s="8">
        <v>768.98200000000008</v>
      </c>
      <c r="H137" s="8">
        <v>490.8775</v>
      </c>
      <c r="I137" s="8">
        <v>516.82399999999996</v>
      </c>
      <c r="J137" s="2">
        <v>7049</v>
      </c>
      <c r="K137" s="8"/>
      <c r="L137" s="8">
        <f t="shared" si="4"/>
        <v>12412.249</v>
      </c>
      <c r="M137" s="8"/>
      <c r="O137" s="11">
        <v>0.11</v>
      </c>
      <c r="P137" s="11">
        <v>0.11700000000000001</v>
      </c>
      <c r="Q137" s="11">
        <v>0.29299999999999998</v>
      </c>
      <c r="R137" s="11">
        <v>4.0000000000000001E-3</v>
      </c>
      <c r="S137" s="11">
        <v>2.3E-2</v>
      </c>
      <c r="T137" s="11">
        <v>2.1000000000000001E-2</v>
      </c>
      <c r="U137" s="11">
        <v>6.0000000000000001E-3</v>
      </c>
      <c r="V137" s="11">
        <v>6.0999999999999999E-2</v>
      </c>
      <c r="W137" s="11">
        <v>0.13</v>
      </c>
      <c r="X137" s="11">
        <v>6.3E-2</v>
      </c>
      <c r="Y137" s="11">
        <v>0.17100000000000001</v>
      </c>
      <c r="Z137" s="11"/>
      <c r="AA137" s="11"/>
      <c r="AB137" s="11"/>
      <c r="AC137" s="14"/>
      <c r="AD137" s="14"/>
      <c r="AE137" s="14"/>
      <c r="AF137" s="14"/>
      <c r="AG137" s="14"/>
    </row>
    <row r="138" spans="1:33">
      <c r="A138" s="6" t="s">
        <v>229</v>
      </c>
      <c r="B138" s="7" t="s">
        <v>66</v>
      </c>
      <c r="C138" s="8">
        <v>2791.491</v>
      </c>
      <c r="D138" s="8">
        <v>7.6466000000000003</v>
      </c>
      <c r="E138" s="8">
        <v>151.91079999999999</v>
      </c>
      <c r="F138" s="8">
        <v>848.22500000000002</v>
      </c>
      <c r="G138" s="8">
        <v>326.14879999999999</v>
      </c>
      <c r="H138" s="8">
        <v>248.92169999999999</v>
      </c>
      <c r="I138" s="8">
        <v>286.0086</v>
      </c>
      <c r="J138" s="2">
        <v>5127</v>
      </c>
      <c r="K138" s="8"/>
      <c r="L138" s="8">
        <f t="shared" si="4"/>
        <v>9787.3525000000009</v>
      </c>
      <c r="M138" s="8"/>
      <c r="O138" s="11">
        <v>0.19800000000000001</v>
      </c>
      <c r="P138" s="11">
        <v>0.18</v>
      </c>
      <c r="Q138" s="11">
        <v>0.189</v>
      </c>
      <c r="R138" s="11">
        <v>4.0000000000000001E-3</v>
      </c>
      <c r="S138" s="11">
        <v>1.7999999999999999E-2</v>
      </c>
      <c r="T138" s="11">
        <v>0.02</v>
      </c>
      <c r="U138" s="11">
        <v>5.0000000000000001E-3</v>
      </c>
      <c r="V138" s="11">
        <v>0.108</v>
      </c>
      <c r="W138" s="11">
        <v>0.10299999999999999</v>
      </c>
      <c r="X138" s="11">
        <v>4.7E-2</v>
      </c>
      <c r="Y138" s="11">
        <v>0.128</v>
      </c>
      <c r="Z138" s="11"/>
      <c r="AA138" s="11"/>
      <c r="AB138" s="11"/>
      <c r="AC138" s="14"/>
      <c r="AD138" s="14"/>
      <c r="AE138" s="14"/>
      <c r="AF138" s="14"/>
      <c r="AG138" s="14"/>
    </row>
    <row r="139" spans="1:33">
      <c r="A139" s="6" t="s">
        <v>230</v>
      </c>
      <c r="B139" s="7" t="s">
        <v>66</v>
      </c>
      <c r="C139" s="8">
        <v>5871.8970010000003</v>
      </c>
      <c r="D139" s="8">
        <v>46.106000999999999</v>
      </c>
      <c r="E139" s="8">
        <v>1840.5393999999999</v>
      </c>
      <c r="F139" s="8">
        <v>5745.3950000000004</v>
      </c>
      <c r="G139" s="8">
        <v>3279.5583710000001</v>
      </c>
      <c r="H139" s="8">
        <v>1380.7483139999999</v>
      </c>
      <c r="I139" s="8">
        <v>1204.254171</v>
      </c>
      <c r="J139" s="2">
        <v>23988</v>
      </c>
      <c r="K139" s="8"/>
      <c r="L139" s="8">
        <f t="shared" si="4"/>
        <v>43356.498258</v>
      </c>
      <c r="M139" s="8"/>
      <c r="O139" s="11">
        <v>0.183</v>
      </c>
      <c r="P139" s="11">
        <v>9.8000000000000004E-2</v>
      </c>
      <c r="Q139" s="11">
        <v>0.23</v>
      </c>
      <c r="R139" s="11">
        <v>3.0000000000000001E-3</v>
      </c>
      <c r="S139" s="11">
        <v>2.5000000000000001E-2</v>
      </c>
      <c r="T139" s="11">
        <v>3.4000000000000002E-2</v>
      </c>
      <c r="U139" s="11">
        <v>5.0000000000000001E-3</v>
      </c>
      <c r="V139" s="11">
        <v>5.8999999999999997E-2</v>
      </c>
      <c r="W139" s="11">
        <v>0.127</v>
      </c>
      <c r="X139" s="11">
        <v>0.05</v>
      </c>
      <c r="Y139" s="11">
        <v>0.186</v>
      </c>
      <c r="Z139" s="11"/>
      <c r="AA139" s="11"/>
      <c r="AB139" s="11"/>
      <c r="AC139" s="14"/>
      <c r="AD139" s="14"/>
      <c r="AE139" s="14"/>
      <c r="AF139" s="14"/>
      <c r="AG139" s="14"/>
    </row>
    <row r="140" spans="1:33">
      <c r="A140" s="6" t="s">
        <v>231</v>
      </c>
      <c r="B140" s="7" t="s">
        <v>66</v>
      </c>
      <c r="C140" s="8">
        <v>553.15797999999995</v>
      </c>
      <c r="D140" s="8">
        <v>15.95185</v>
      </c>
      <c r="E140" s="8">
        <v>1143.4015999999999</v>
      </c>
      <c r="F140" s="8">
        <v>3332.9668000000001</v>
      </c>
      <c r="G140" s="8">
        <v>1580.573408</v>
      </c>
      <c r="H140" s="8">
        <v>716.37309200000004</v>
      </c>
      <c r="I140" s="8">
        <v>661.48097099999995</v>
      </c>
      <c r="J140" s="2">
        <v>12951</v>
      </c>
      <c r="K140" s="8"/>
      <c r="L140" s="8">
        <f t="shared" si="4"/>
        <v>20954.905701</v>
      </c>
      <c r="M140" s="8"/>
      <c r="O140" s="11">
        <v>7.0000000000000007E-2</v>
      </c>
      <c r="P140" s="11">
        <v>8.8999999999999996E-2</v>
      </c>
      <c r="Q140" s="11">
        <v>0.29699999999999999</v>
      </c>
      <c r="R140" s="11">
        <v>6.0000000000000001E-3</v>
      </c>
      <c r="S140" s="11">
        <v>2.7E-2</v>
      </c>
      <c r="T140" s="11">
        <v>2.9000000000000001E-2</v>
      </c>
      <c r="U140" s="11">
        <v>7.0000000000000001E-3</v>
      </c>
      <c r="V140" s="11">
        <v>5.2999999999999999E-2</v>
      </c>
      <c r="W140" s="11">
        <v>0.154</v>
      </c>
      <c r="X140" s="11">
        <v>6.9000000000000006E-2</v>
      </c>
      <c r="Y140" s="11">
        <v>0.2</v>
      </c>
      <c r="Z140" s="11"/>
      <c r="AA140" s="11"/>
      <c r="AB140" s="11"/>
      <c r="AC140" s="14"/>
      <c r="AD140" s="14"/>
      <c r="AE140" s="14"/>
      <c r="AF140" s="14"/>
      <c r="AG140" s="14"/>
    </row>
    <row r="141" spans="1:33">
      <c r="A141" s="6" t="s">
        <v>232</v>
      </c>
      <c r="B141" s="7" t="s">
        <v>66</v>
      </c>
      <c r="C141" s="8">
        <v>469.5</v>
      </c>
      <c r="D141" s="8">
        <v>3.5554999999999999</v>
      </c>
      <c r="E141" s="8">
        <v>164.74680000000001</v>
      </c>
      <c r="F141" s="8">
        <v>304.38</v>
      </c>
      <c r="G141" s="8">
        <v>229.0419</v>
      </c>
      <c r="H141" s="8">
        <v>164.8998</v>
      </c>
      <c r="I141" s="8">
        <v>137.1182</v>
      </c>
      <c r="J141" s="2">
        <v>2233</v>
      </c>
      <c r="K141" s="8"/>
      <c r="L141" s="8">
        <f t="shared" si="4"/>
        <v>3706.2422000000001</v>
      </c>
      <c r="M141" s="8"/>
      <c r="O141" s="11">
        <v>0.109</v>
      </c>
      <c r="P141" s="11">
        <v>6.8000000000000005E-2</v>
      </c>
      <c r="Q141" s="11">
        <v>0.27800000000000002</v>
      </c>
      <c r="R141" s="11">
        <v>4.0000000000000001E-3</v>
      </c>
      <c r="S141" s="11">
        <v>2.8000000000000001E-2</v>
      </c>
      <c r="T141" s="11">
        <v>3.6999999999999998E-2</v>
      </c>
      <c r="U141" s="11">
        <v>6.0000000000000001E-3</v>
      </c>
      <c r="V141" s="11">
        <v>3.5000000000000003E-2</v>
      </c>
      <c r="W141" s="11">
        <v>0.14799999999999999</v>
      </c>
      <c r="X141" s="11">
        <v>5.3999999999999999E-2</v>
      </c>
      <c r="Y141" s="11">
        <v>0.23200000000000001</v>
      </c>
      <c r="Z141" s="11"/>
      <c r="AA141" s="11"/>
      <c r="AB141" s="11"/>
      <c r="AC141" s="14"/>
      <c r="AD141" s="14"/>
      <c r="AE141" s="14"/>
      <c r="AF141" s="14"/>
      <c r="AG141" s="14"/>
    </row>
    <row r="142" spans="1:33">
      <c r="A142" s="6" t="s">
        <v>233</v>
      </c>
      <c r="B142" s="7" t="s">
        <v>66</v>
      </c>
      <c r="C142" s="8">
        <v>187.35</v>
      </c>
      <c r="D142" s="8">
        <v>2.7943690000000001</v>
      </c>
      <c r="E142" s="8">
        <v>272.74919999999997</v>
      </c>
      <c r="F142" s="8">
        <v>375.57</v>
      </c>
      <c r="G142" s="8">
        <v>446.54874599999999</v>
      </c>
      <c r="H142" s="8">
        <v>186.96859899999998</v>
      </c>
      <c r="I142" s="8">
        <v>205.237213</v>
      </c>
      <c r="J142" s="2">
        <v>2922</v>
      </c>
      <c r="K142" s="8"/>
      <c r="L142" s="8">
        <f t="shared" si="4"/>
        <v>4599.2181270000001</v>
      </c>
      <c r="M142" s="8"/>
      <c r="O142" s="11">
        <v>2.5999999999999999E-2</v>
      </c>
      <c r="P142" s="11">
        <v>6.7000000000000004E-2</v>
      </c>
      <c r="Q142" s="11">
        <v>0.30399999999999999</v>
      </c>
      <c r="R142" s="11">
        <v>4.0000000000000001E-3</v>
      </c>
      <c r="S142" s="11">
        <v>2.9000000000000001E-2</v>
      </c>
      <c r="T142" s="11">
        <v>4.2000000000000003E-2</v>
      </c>
      <c r="U142" s="11">
        <v>6.0000000000000001E-3</v>
      </c>
      <c r="V142" s="11">
        <v>4.9000000000000002E-2</v>
      </c>
      <c r="W142" s="11">
        <v>0.154</v>
      </c>
      <c r="X142" s="11">
        <v>0.05</v>
      </c>
      <c r="Y142" s="11">
        <v>0.26900000000000002</v>
      </c>
      <c r="Z142" s="11"/>
      <c r="AA142" s="11"/>
      <c r="AB142" s="11"/>
      <c r="AC142" s="14"/>
      <c r="AD142" s="14"/>
      <c r="AE142" s="14"/>
      <c r="AF142" s="14"/>
      <c r="AG142" s="14"/>
    </row>
    <row r="143" spans="1:33">
      <c r="A143" s="6" t="s">
        <v>234</v>
      </c>
      <c r="B143" s="7" t="s">
        <v>66</v>
      </c>
      <c r="C143" s="8">
        <v>14133.230142</v>
      </c>
      <c r="D143" s="8">
        <v>66.586518999999996</v>
      </c>
      <c r="E143" s="8">
        <v>538.320243</v>
      </c>
      <c r="F143" s="8">
        <v>4354.0796929999997</v>
      </c>
      <c r="G143" s="8">
        <v>3713.2746360000001</v>
      </c>
      <c r="H143" s="8">
        <v>2721.33878</v>
      </c>
      <c r="I143" s="8">
        <v>2347.4076169999998</v>
      </c>
      <c r="J143" s="2">
        <v>31505</v>
      </c>
      <c r="K143" s="8"/>
      <c r="L143" s="8">
        <f t="shared" si="4"/>
        <v>59379.237630000003</v>
      </c>
      <c r="M143" s="8"/>
      <c r="O143" s="11">
        <v>0.11</v>
      </c>
      <c r="P143" s="11">
        <v>0.11700000000000001</v>
      </c>
      <c r="Q143" s="11">
        <v>0.29299999999999998</v>
      </c>
      <c r="R143" s="11">
        <v>4.0000000000000001E-3</v>
      </c>
      <c r="S143" s="11">
        <v>2.3E-2</v>
      </c>
      <c r="T143" s="11">
        <v>2.1000000000000001E-2</v>
      </c>
      <c r="U143" s="11">
        <v>6.0000000000000001E-3</v>
      </c>
      <c r="V143" s="11">
        <v>6.0999999999999999E-2</v>
      </c>
      <c r="W143" s="11">
        <v>0.13</v>
      </c>
      <c r="X143" s="11">
        <v>6.3E-2</v>
      </c>
      <c r="Y143" s="11">
        <v>0.17100000000000001</v>
      </c>
      <c r="Z143" s="11"/>
      <c r="AA143" s="11"/>
      <c r="AB143" s="11"/>
      <c r="AC143" s="14"/>
      <c r="AD143" s="14"/>
      <c r="AE143" s="14"/>
      <c r="AF143" s="14"/>
      <c r="AG143" s="14"/>
    </row>
    <row r="144" spans="1:33">
      <c r="A144" s="6" t="s">
        <v>235</v>
      </c>
      <c r="B144" s="7" t="s">
        <v>66</v>
      </c>
      <c r="C144" s="8">
        <v>1817.87</v>
      </c>
      <c r="D144" s="8">
        <v>3.5409999999999999</v>
      </c>
      <c r="E144" s="8">
        <v>648.64049999999997</v>
      </c>
      <c r="F144" s="8">
        <v>1116.5139999999999</v>
      </c>
      <c r="G144" s="8">
        <v>768.98200000000008</v>
      </c>
      <c r="H144" s="8">
        <v>490.8775</v>
      </c>
      <c r="I144" s="8">
        <v>516.82399999999996</v>
      </c>
      <c r="J144" s="2">
        <v>7049</v>
      </c>
      <c r="K144" s="8"/>
      <c r="L144" s="8">
        <f t="shared" si="4"/>
        <v>12412.249</v>
      </c>
      <c r="M144" s="8"/>
      <c r="O144" s="11">
        <v>0.19800000000000001</v>
      </c>
      <c r="P144" s="11">
        <v>0.18</v>
      </c>
      <c r="Q144" s="11">
        <v>0.189</v>
      </c>
      <c r="R144" s="11">
        <v>4.0000000000000001E-3</v>
      </c>
      <c r="S144" s="11">
        <v>1.7999999999999999E-2</v>
      </c>
      <c r="T144" s="11">
        <v>0.02</v>
      </c>
      <c r="U144" s="11">
        <v>5.0000000000000001E-3</v>
      </c>
      <c r="V144" s="11">
        <v>0.108</v>
      </c>
      <c r="W144" s="11">
        <v>0.10299999999999999</v>
      </c>
      <c r="X144" s="11">
        <v>4.7E-2</v>
      </c>
      <c r="Y144" s="11">
        <v>0.128</v>
      </c>
      <c r="Z144" s="11"/>
      <c r="AA144" s="11"/>
      <c r="AB144" s="11"/>
      <c r="AC144" s="14"/>
      <c r="AD144" s="14"/>
      <c r="AE144" s="14"/>
      <c r="AF144" s="14"/>
      <c r="AG144" s="14"/>
    </row>
    <row r="145" spans="1:33">
      <c r="A145" s="6" t="s">
        <v>236</v>
      </c>
      <c r="B145" s="7" t="s">
        <v>66</v>
      </c>
      <c r="C145" s="8">
        <v>2791.491</v>
      </c>
      <c r="D145" s="8">
        <v>7.6466000000000003</v>
      </c>
      <c r="E145" s="8">
        <v>151.91079999999999</v>
      </c>
      <c r="F145" s="8">
        <v>848.22500000000002</v>
      </c>
      <c r="G145" s="8">
        <v>326.14879999999999</v>
      </c>
      <c r="H145" s="8">
        <v>248.92169999999999</v>
      </c>
      <c r="I145" s="8">
        <v>286.0086</v>
      </c>
      <c r="J145" s="2">
        <v>5127</v>
      </c>
      <c r="K145" s="8"/>
      <c r="L145" s="8">
        <f t="shared" si="4"/>
        <v>9787.3525000000009</v>
      </c>
      <c r="M145" s="8"/>
      <c r="O145" s="11">
        <v>0.183</v>
      </c>
      <c r="P145" s="11">
        <v>9.8000000000000004E-2</v>
      </c>
      <c r="Q145" s="11">
        <v>0.23</v>
      </c>
      <c r="R145" s="11">
        <v>3.0000000000000001E-3</v>
      </c>
      <c r="S145" s="11">
        <v>2.5000000000000001E-2</v>
      </c>
      <c r="T145" s="11">
        <v>3.4000000000000002E-2</v>
      </c>
      <c r="U145" s="11">
        <v>5.0000000000000001E-3</v>
      </c>
      <c r="V145" s="11">
        <v>5.8999999999999997E-2</v>
      </c>
      <c r="W145" s="11">
        <v>0.127</v>
      </c>
      <c r="X145" s="11">
        <v>0.05</v>
      </c>
      <c r="Y145" s="11">
        <v>0.186</v>
      </c>
      <c r="Z145" s="11"/>
      <c r="AA145" s="11"/>
      <c r="AB145" s="11"/>
      <c r="AC145" s="14"/>
      <c r="AD145" s="14"/>
      <c r="AE145" s="14"/>
      <c r="AF145" s="14"/>
      <c r="AG145" s="14"/>
    </row>
    <row r="146" spans="1:33">
      <c r="A146" s="6" t="s">
        <v>237</v>
      </c>
      <c r="B146" s="7" t="s">
        <v>66</v>
      </c>
      <c r="C146" s="8">
        <v>5871.8970010000003</v>
      </c>
      <c r="D146" s="8">
        <v>46.106000999999999</v>
      </c>
      <c r="E146" s="8">
        <v>1840.5393999999999</v>
      </c>
      <c r="F146" s="8">
        <v>5745.3950000000004</v>
      </c>
      <c r="G146" s="8">
        <v>3279.5583710000001</v>
      </c>
      <c r="H146" s="8">
        <v>1380.7483139999999</v>
      </c>
      <c r="I146" s="8">
        <v>1204.254171</v>
      </c>
      <c r="J146" s="2">
        <v>23988</v>
      </c>
      <c r="K146" s="8"/>
      <c r="L146" s="8">
        <f t="shared" si="4"/>
        <v>43356.498258</v>
      </c>
      <c r="M146" s="8"/>
      <c r="O146" s="11">
        <v>7.0000000000000007E-2</v>
      </c>
      <c r="P146" s="11">
        <v>8.8999999999999996E-2</v>
      </c>
      <c r="Q146" s="11">
        <v>0.29699999999999999</v>
      </c>
      <c r="R146" s="11">
        <v>6.0000000000000001E-3</v>
      </c>
      <c r="S146" s="11">
        <v>2.7E-2</v>
      </c>
      <c r="T146" s="11">
        <v>2.9000000000000001E-2</v>
      </c>
      <c r="U146" s="11">
        <v>7.0000000000000001E-3</v>
      </c>
      <c r="V146" s="11">
        <v>5.2999999999999999E-2</v>
      </c>
      <c r="W146" s="11">
        <v>0.154</v>
      </c>
      <c r="X146" s="11">
        <v>6.9000000000000006E-2</v>
      </c>
      <c r="Y146" s="11">
        <v>0.2</v>
      </c>
      <c r="Z146" s="11"/>
      <c r="AA146" s="11"/>
      <c r="AB146" s="11"/>
      <c r="AC146" s="14"/>
      <c r="AD146" s="14"/>
      <c r="AE146" s="14"/>
      <c r="AF146" s="14"/>
      <c r="AG146" s="14"/>
    </row>
    <row r="147" spans="1:33">
      <c r="A147" s="6" t="s">
        <v>238</v>
      </c>
      <c r="B147" s="7" t="s">
        <v>66</v>
      </c>
      <c r="C147" s="8">
        <v>553.15797999999995</v>
      </c>
      <c r="D147" s="8">
        <v>15.95185</v>
      </c>
      <c r="E147" s="8">
        <v>1143.4015999999999</v>
      </c>
      <c r="F147" s="8">
        <v>3332.9668000000001</v>
      </c>
      <c r="G147" s="8">
        <v>1580.573408</v>
      </c>
      <c r="H147" s="8">
        <v>716.37309200000004</v>
      </c>
      <c r="I147" s="8">
        <v>661.48097099999995</v>
      </c>
      <c r="J147" s="2">
        <v>12951</v>
      </c>
      <c r="K147" s="8"/>
      <c r="L147" s="8">
        <f t="shared" si="4"/>
        <v>20954.905701</v>
      </c>
      <c r="M147" s="8"/>
      <c r="O147" s="11">
        <v>0.109</v>
      </c>
      <c r="P147" s="11">
        <v>6.8000000000000005E-2</v>
      </c>
      <c r="Q147" s="11">
        <v>0.27800000000000002</v>
      </c>
      <c r="R147" s="11">
        <v>4.0000000000000001E-3</v>
      </c>
      <c r="S147" s="11">
        <v>2.8000000000000001E-2</v>
      </c>
      <c r="T147" s="11">
        <v>3.6999999999999998E-2</v>
      </c>
      <c r="U147" s="11">
        <v>6.0000000000000001E-3</v>
      </c>
      <c r="V147" s="11">
        <v>3.5000000000000003E-2</v>
      </c>
      <c r="W147" s="11">
        <v>0.14799999999999999</v>
      </c>
      <c r="X147" s="11">
        <v>5.3999999999999999E-2</v>
      </c>
      <c r="Y147" s="11">
        <v>0.23200000000000001</v>
      </c>
      <c r="Z147" s="11"/>
      <c r="AA147" s="11"/>
      <c r="AB147" s="11"/>
      <c r="AC147" s="14"/>
      <c r="AD147" s="14"/>
      <c r="AE147" s="14"/>
      <c r="AF147" s="14"/>
      <c r="AG147" s="14"/>
    </row>
    <row r="148" spans="1:33">
      <c r="A148" s="6" t="s">
        <v>239</v>
      </c>
      <c r="B148" s="7" t="s">
        <v>66</v>
      </c>
      <c r="C148" s="8">
        <v>469.5</v>
      </c>
      <c r="D148" s="8">
        <v>3.5554999999999999</v>
      </c>
      <c r="E148" s="8">
        <v>164.74680000000001</v>
      </c>
      <c r="F148" s="8">
        <v>304.38</v>
      </c>
      <c r="G148" s="8">
        <v>229.0419</v>
      </c>
      <c r="H148" s="8">
        <v>164.8998</v>
      </c>
      <c r="I148" s="8">
        <v>137.1182</v>
      </c>
      <c r="J148" s="2">
        <v>2233</v>
      </c>
      <c r="K148" s="8"/>
      <c r="L148" s="8">
        <f t="shared" si="4"/>
        <v>3706.2422000000001</v>
      </c>
      <c r="M148" s="8"/>
      <c r="O148" s="11">
        <v>2.5999999999999999E-2</v>
      </c>
      <c r="P148" s="11">
        <v>6.7000000000000004E-2</v>
      </c>
      <c r="Q148" s="11">
        <v>0.30399999999999999</v>
      </c>
      <c r="R148" s="11">
        <v>4.0000000000000001E-3</v>
      </c>
      <c r="S148" s="11">
        <v>2.9000000000000001E-2</v>
      </c>
      <c r="T148" s="11">
        <v>4.2000000000000003E-2</v>
      </c>
      <c r="U148" s="11">
        <v>6.0000000000000001E-3</v>
      </c>
      <c r="V148" s="11">
        <v>4.9000000000000002E-2</v>
      </c>
      <c r="W148" s="11">
        <v>0.154</v>
      </c>
      <c r="X148" s="11">
        <v>0.05</v>
      </c>
      <c r="Y148" s="11">
        <v>0.26900000000000002</v>
      </c>
      <c r="Z148" s="11"/>
      <c r="AA148" s="11"/>
      <c r="AB148" s="11"/>
      <c r="AC148" s="14"/>
      <c r="AD148" s="14"/>
      <c r="AE148" s="14"/>
      <c r="AF148" s="14"/>
      <c r="AG148" s="14"/>
    </row>
    <row r="149" spans="1:33">
      <c r="A149" s="6" t="s">
        <v>240</v>
      </c>
      <c r="B149" s="7" t="s">
        <v>66</v>
      </c>
      <c r="C149" s="8">
        <v>187.35</v>
      </c>
      <c r="D149" s="8">
        <v>2.7943690000000001</v>
      </c>
      <c r="E149" s="8">
        <v>272.74919999999997</v>
      </c>
      <c r="F149" s="8">
        <v>375.57</v>
      </c>
      <c r="G149" s="8">
        <v>446.54874599999999</v>
      </c>
      <c r="H149" s="8">
        <v>186.96859899999998</v>
      </c>
      <c r="I149" s="8">
        <v>205.237213</v>
      </c>
      <c r="J149" s="2">
        <v>2922</v>
      </c>
      <c r="K149" s="8"/>
      <c r="L149" s="8">
        <f t="shared" si="4"/>
        <v>4599.2181270000001</v>
      </c>
      <c r="M149" s="8"/>
      <c r="O149" s="11">
        <v>0.11</v>
      </c>
      <c r="P149" s="11">
        <v>0.11700000000000001</v>
      </c>
      <c r="Q149" s="11">
        <v>0.29299999999999998</v>
      </c>
      <c r="R149" s="11">
        <v>4.0000000000000001E-3</v>
      </c>
      <c r="S149" s="11">
        <v>2.3E-2</v>
      </c>
      <c r="T149" s="11">
        <v>2.1000000000000001E-2</v>
      </c>
      <c r="U149" s="11">
        <v>6.0000000000000001E-3</v>
      </c>
      <c r="V149" s="11">
        <v>6.0999999999999999E-2</v>
      </c>
      <c r="W149" s="11">
        <v>0.13</v>
      </c>
      <c r="X149" s="11">
        <v>6.3E-2</v>
      </c>
      <c r="Y149" s="11">
        <v>0.17100000000000001</v>
      </c>
      <c r="Z149" s="11"/>
      <c r="AA149" s="11"/>
      <c r="AB149" s="11"/>
      <c r="AC149" s="14"/>
      <c r="AD149" s="14"/>
      <c r="AE149" s="14"/>
      <c r="AF149" s="14"/>
      <c r="AG149" s="14"/>
    </row>
    <row r="150" spans="1:33">
      <c r="A150" s="6" t="s">
        <v>241</v>
      </c>
      <c r="B150" s="7" t="s">
        <v>66</v>
      </c>
      <c r="C150" s="8">
        <v>14133.230142</v>
      </c>
      <c r="D150" s="8">
        <v>66.586518999999996</v>
      </c>
      <c r="E150" s="8">
        <v>538.320243</v>
      </c>
      <c r="F150" s="8">
        <v>4354.0796929999997</v>
      </c>
      <c r="G150" s="8">
        <v>3713.2746360000001</v>
      </c>
      <c r="H150" s="8">
        <v>2721.33878</v>
      </c>
      <c r="I150" s="8">
        <v>2347.4076169999998</v>
      </c>
      <c r="J150" s="2">
        <v>31505</v>
      </c>
      <c r="K150" s="8"/>
      <c r="L150" s="8">
        <f t="shared" si="4"/>
        <v>59379.237630000003</v>
      </c>
      <c r="M150" s="8"/>
      <c r="O150" s="11">
        <v>0.19800000000000001</v>
      </c>
      <c r="P150" s="11">
        <v>0.18</v>
      </c>
      <c r="Q150" s="11">
        <v>0.189</v>
      </c>
      <c r="R150" s="11">
        <v>4.0000000000000001E-3</v>
      </c>
      <c r="S150" s="11">
        <v>1.7999999999999999E-2</v>
      </c>
      <c r="T150" s="11">
        <v>0.02</v>
      </c>
      <c r="U150" s="11">
        <v>5.0000000000000001E-3</v>
      </c>
      <c r="V150" s="11">
        <v>0.108</v>
      </c>
      <c r="W150" s="11">
        <v>0.10299999999999999</v>
      </c>
      <c r="X150" s="11">
        <v>4.7E-2</v>
      </c>
      <c r="Y150" s="11">
        <v>0.128</v>
      </c>
      <c r="Z150" s="11"/>
      <c r="AA150" s="11"/>
      <c r="AB150" s="11"/>
      <c r="AC150" s="14"/>
      <c r="AD150" s="14"/>
      <c r="AE150" s="14"/>
      <c r="AF150" s="14"/>
      <c r="AG150" s="14"/>
    </row>
    <row r="151" spans="1:33">
      <c r="A151" s="6" t="s">
        <v>242</v>
      </c>
      <c r="B151" s="7" t="s">
        <v>66</v>
      </c>
      <c r="C151" s="8">
        <v>1817.87</v>
      </c>
      <c r="D151" s="8">
        <v>3.5409999999999999</v>
      </c>
      <c r="E151" s="8">
        <v>648.64049999999997</v>
      </c>
      <c r="F151" s="8">
        <v>1116.5139999999999</v>
      </c>
      <c r="G151" s="8">
        <v>768.98200000000008</v>
      </c>
      <c r="H151" s="8">
        <v>490.8775</v>
      </c>
      <c r="I151" s="8">
        <v>516.82399999999996</v>
      </c>
      <c r="J151" s="2">
        <v>7049</v>
      </c>
      <c r="K151" s="8"/>
      <c r="L151" s="8">
        <f t="shared" si="4"/>
        <v>12412.249</v>
      </c>
      <c r="M151" s="8"/>
      <c r="O151" s="11">
        <v>0.183</v>
      </c>
      <c r="P151" s="11">
        <v>9.8000000000000004E-2</v>
      </c>
      <c r="Q151" s="11">
        <v>0.23</v>
      </c>
      <c r="R151" s="11">
        <v>3.0000000000000001E-3</v>
      </c>
      <c r="S151" s="11">
        <v>2.5000000000000001E-2</v>
      </c>
      <c r="T151" s="11">
        <v>3.4000000000000002E-2</v>
      </c>
      <c r="U151" s="11">
        <v>5.0000000000000001E-3</v>
      </c>
      <c r="V151" s="11">
        <v>5.8999999999999997E-2</v>
      </c>
      <c r="W151" s="11">
        <v>0.127</v>
      </c>
      <c r="X151" s="11">
        <v>0.05</v>
      </c>
      <c r="Y151" s="11">
        <v>0.186</v>
      </c>
      <c r="Z151" s="11"/>
      <c r="AA151" s="11"/>
      <c r="AB151" s="11"/>
      <c r="AC151" s="14"/>
      <c r="AD151" s="14"/>
      <c r="AE151" s="14"/>
      <c r="AF151" s="14"/>
      <c r="AG151" s="14"/>
    </row>
    <row r="152" spans="1:33">
      <c r="A152" s="6" t="s">
        <v>243</v>
      </c>
      <c r="B152" s="7" t="s">
        <v>66</v>
      </c>
      <c r="C152" s="8">
        <v>2791.491</v>
      </c>
      <c r="D152" s="8">
        <v>7.6466000000000003</v>
      </c>
      <c r="E152" s="8">
        <v>151.91079999999999</v>
      </c>
      <c r="F152" s="8">
        <v>848.22500000000002</v>
      </c>
      <c r="G152" s="8">
        <v>326.14879999999999</v>
      </c>
      <c r="H152" s="8">
        <v>248.92169999999999</v>
      </c>
      <c r="I152" s="8">
        <v>286.0086</v>
      </c>
      <c r="J152" s="2">
        <v>5127</v>
      </c>
      <c r="K152" s="8"/>
      <c r="L152" s="8">
        <f t="shared" si="4"/>
        <v>9787.3525000000009</v>
      </c>
      <c r="M152" s="8"/>
      <c r="O152" s="11">
        <v>7.0000000000000007E-2</v>
      </c>
      <c r="P152" s="11">
        <v>8.8999999999999996E-2</v>
      </c>
      <c r="Q152" s="11">
        <v>0.29699999999999999</v>
      </c>
      <c r="R152" s="11">
        <v>6.0000000000000001E-3</v>
      </c>
      <c r="S152" s="11">
        <v>2.7E-2</v>
      </c>
      <c r="T152" s="11">
        <v>2.9000000000000001E-2</v>
      </c>
      <c r="U152" s="11">
        <v>7.0000000000000001E-3</v>
      </c>
      <c r="V152" s="11">
        <v>5.2999999999999999E-2</v>
      </c>
      <c r="W152" s="11">
        <v>0.154</v>
      </c>
      <c r="X152" s="11">
        <v>6.9000000000000006E-2</v>
      </c>
      <c r="Y152" s="11">
        <v>0.2</v>
      </c>
      <c r="Z152" s="11"/>
      <c r="AA152" s="11"/>
      <c r="AB152" s="11"/>
      <c r="AC152" s="14"/>
      <c r="AD152" s="14"/>
      <c r="AE152" s="14"/>
      <c r="AF152" s="14"/>
      <c r="AG152" s="14"/>
    </row>
    <row r="153" spans="1:33">
      <c r="A153" s="6" t="s">
        <v>244</v>
      </c>
      <c r="B153" s="7" t="s">
        <v>66</v>
      </c>
      <c r="C153" s="8">
        <v>5871.8970010000003</v>
      </c>
      <c r="D153" s="8">
        <v>46.106000999999999</v>
      </c>
      <c r="E153" s="8">
        <v>1840.5393999999999</v>
      </c>
      <c r="F153" s="8">
        <v>5745.3950000000004</v>
      </c>
      <c r="G153" s="8">
        <v>3279.5583710000001</v>
      </c>
      <c r="H153" s="8">
        <v>1380.7483139999999</v>
      </c>
      <c r="I153" s="8">
        <v>1204.254171</v>
      </c>
      <c r="J153" s="2">
        <v>23988</v>
      </c>
      <c r="K153" s="8"/>
      <c r="L153" s="8">
        <f t="shared" si="4"/>
        <v>43356.498258</v>
      </c>
      <c r="M153" s="8"/>
      <c r="O153" s="11">
        <v>0.109</v>
      </c>
      <c r="P153" s="11">
        <v>6.8000000000000005E-2</v>
      </c>
      <c r="Q153" s="11">
        <v>0.27800000000000002</v>
      </c>
      <c r="R153" s="11">
        <v>4.0000000000000001E-3</v>
      </c>
      <c r="S153" s="11">
        <v>2.8000000000000001E-2</v>
      </c>
      <c r="T153" s="11">
        <v>3.6999999999999998E-2</v>
      </c>
      <c r="U153" s="11">
        <v>6.0000000000000001E-3</v>
      </c>
      <c r="V153" s="11">
        <v>3.5000000000000003E-2</v>
      </c>
      <c r="W153" s="11">
        <v>0.14799999999999999</v>
      </c>
      <c r="X153" s="11">
        <v>5.3999999999999999E-2</v>
      </c>
      <c r="Y153" s="11">
        <v>0.23200000000000001</v>
      </c>
      <c r="Z153" s="11"/>
      <c r="AA153" s="11"/>
      <c r="AB153" s="11"/>
      <c r="AC153" s="14"/>
      <c r="AD153" s="14"/>
      <c r="AE153" s="14"/>
      <c r="AF153" s="14"/>
      <c r="AG153" s="14"/>
    </row>
    <row r="154" spans="1:33">
      <c r="A154" s="6" t="s">
        <v>245</v>
      </c>
      <c r="B154" s="7" t="s">
        <v>66</v>
      </c>
      <c r="C154" s="8">
        <v>553.15797999999995</v>
      </c>
      <c r="D154" s="8">
        <v>15.95185</v>
      </c>
      <c r="E154" s="8">
        <v>1143.4015999999999</v>
      </c>
      <c r="F154" s="8">
        <v>3332.9668000000001</v>
      </c>
      <c r="G154" s="8">
        <v>1580.573408</v>
      </c>
      <c r="H154" s="8">
        <v>716.37309200000004</v>
      </c>
      <c r="I154" s="8">
        <v>661.48097099999995</v>
      </c>
      <c r="J154" s="2">
        <v>12951</v>
      </c>
      <c r="K154" s="8"/>
      <c r="L154" s="8">
        <f t="shared" si="4"/>
        <v>20954.905701</v>
      </c>
      <c r="M154" s="8"/>
      <c r="O154" s="11">
        <v>2.5999999999999999E-2</v>
      </c>
      <c r="P154" s="11">
        <v>6.7000000000000004E-2</v>
      </c>
      <c r="Q154" s="11">
        <v>0.30399999999999999</v>
      </c>
      <c r="R154" s="11">
        <v>4.0000000000000001E-3</v>
      </c>
      <c r="S154" s="11">
        <v>2.9000000000000001E-2</v>
      </c>
      <c r="T154" s="11">
        <v>4.2000000000000003E-2</v>
      </c>
      <c r="U154" s="11">
        <v>6.0000000000000001E-3</v>
      </c>
      <c r="V154" s="11">
        <v>4.9000000000000002E-2</v>
      </c>
      <c r="W154" s="11">
        <v>0.154</v>
      </c>
      <c r="X154" s="11">
        <v>0.05</v>
      </c>
      <c r="Y154" s="11">
        <v>0.26900000000000002</v>
      </c>
      <c r="Z154" s="11"/>
      <c r="AA154" s="11"/>
      <c r="AB154" s="11"/>
      <c r="AC154" s="14"/>
      <c r="AD154" s="14"/>
      <c r="AE154" s="14"/>
      <c r="AF154" s="14"/>
      <c r="AG154" s="14"/>
    </row>
    <row r="155" spans="1:33">
      <c r="A155" s="6" t="s">
        <v>246</v>
      </c>
      <c r="B155" s="7" t="s">
        <v>66</v>
      </c>
      <c r="C155" s="8">
        <v>469.5</v>
      </c>
      <c r="D155" s="8">
        <v>3.5554999999999999</v>
      </c>
      <c r="E155" s="8">
        <v>164.74680000000001</v>
      </c>
      <c r="F155" s="8">
        <v>304.38</v>
      </c>
      <c r="G155" s="8">
        <v>229.0419</v>
      </c>
      <c r="H155" s="8">
        <v>164.8998</v>
      </c>
      <c r="I155" s="8">
        <v>137.1182</v>
      </c>
      <c r="J155" s="2">
        <v>2233</v>
      </c>
      <c r="K155" s="8"/>
      <c r="L155" s="8">
        <f t="shared" si="4"/>
        <v>3706.2422000000001</v>
      </c>
      <c r="M155" s="8"/>
      <c r="O155" s="11">
        <v>0.11</v>
      </c>
      <c r="P155" s="11">
        <v>0.11700000000000001</v>
      </c>
      <c r="Q155" s="11">
        <v>0.29299999999999998</v>
      </c>
      <c r="R155" s="11">
        <v>4.0000000000000001E-3</v>
      </c>
      <c r="S155" s="11">
        <v>2.3E-2</v>
      </c>
      <c r="T155" s="11">
        <v>2.1000000000000001E-2</v>
      </c>
      <c r="U155" s="11">
        <v>6.0000000000000001E-3</v>
      </c>
      <c r="V155" s="11">
        <v>6.0999999999999999E-2</v>
      </c>
      <c r="W155" s="11">
        <v>0.13</v>
      </c>
      <c r="X155" s="11">
        <v>6.3E-2</v>
      </c>
      <c r="Y155" s="11">
        <v>0.17100000000000001</v>
      </c>
      <c r="Z155" s="11"/>
      <c r="AA155" s="11"/>
      <c r="AB155" s="11"/>
      <c r="AC155" s="14"/>
      <c r="AD155" s="14"/>
      <c r="AE155" s="14"/>
      <c r="AF155" s="14"/>
      <c r="AG155" s="14"/>
    </row>
    <row r="156" spans="1:33">
      <c r="A156" s="6" t="s">
        <v>247</v>
      </c>
      <c r="B156" s="7" t="s">
        <v>66</v>
      </c>
      <c r="C156" s="8">
        <v>187.35</v>
      </c>
      <c r="D156" s="8">
        <v>2.7943690000000001</v>
      </c>
      <c r="E156" s="8">
        <v>272.74919999999997</v>
      </c>
      <c r="F156" s="8">
        <v>375.57</v>
      </c>
      <c r="G156" s="8">
        <v>446.54874599999999</v>
      </c>
      <c r="H156" s="8">
        <v>186.96859899999998</v>
      </c>
      <c r="I156" s="8">
        <v>205.237213</v>
      </c>
      <c r="J156" s="2">
        <v>2922</v>
      </c>
      <c r="K156" s="8"/>
      <c r="L156" s="8">
        <f t="shared" si="4"/>
        <v>4599.2181270000001</v>
      </c>
      <c r="M156" s="8"/>
      <c r="O156" s="11">
        <v>0.19800000000000001</v>
      </c>
      <c r="P156" s="11">
        <v>0.18</v>
      </c>
      <c r="Q156" s="11">
        <v>0.189</v>
      </c>
      <c r="R156" s="11">
        <v>4.0000000000000001E-3</v>
      </c>
      <c r="S156" s="11">
        <v>1.7999999999999999E-2</v>
      </c>
      <c r="T156" s="11">
        <v>0.02</v>
      </c>
      <c r="U156" s="11">
        <v>5.0000000000000001E-3</v>
      </c>
      <c r="V156" s="11">
        <v>0.108</v>
      </c>
      <c r="W156" s="11">
        <v>0.10299999999999999</v>
      </c>
      <c r="X156" s="11">
        <v>4.7E-2</v>
      </c>
      <c r="Y156" s="11">
        <v>0.128</v>
      </c>
      <c r="Z156" s="11"/>
      <c r="AA156" s="11"/>
      <c r="AB156" s="11"/>
      <c r="AC156" s="14"/>
      <c r="AD156" s="14"/>
      <c r="AE156" s="14"/>
      <c r="AF156" s="14"/>
      <c r="AG156" s="14"/>
    </row>
    <row r="157" spans="1:33">
      <c r="A157" s="6" t="s">
        <v>248</v>
      </c>
      <c r="B157" s="7" t="s">
        <v>66</v>
      </c>
      <c r="C157" s="8">
        <v>14133.230142</v>
      </c>
      <c r="D157" s="8">
        <v>66.586518999999996</v>
      </c>
      <c r="E157" s="8">
        <v>538.320243</v>
      </c>
      <c r="F157" s="8">
        <v>4354.0796929999997</v>
      </c>
      <c r="G157" s="8">
        <v>3713.2746360000001</v>
      </c>
      <c r="H157" s="8">
        <v>2721.33878</v>
      </c>
      <c r="I157" s="8">
        <v>2347.4076169999998</v>
      </c>
      <c r="J157" s="2">
        <v>31505</v>
      </c>
      <c r="K157" s="8"/>
      <c r="L157" s="8">
        <f t="shared" si="4"/>
        <v>59379.237630000003</v>
      </c>
      <c r="M157" s="8"/>
      <c r="O157" s="11">
        <v>0.183</v>
      </c>
      <c r="P157" s="11">
        <v>9.8000000000000004E-2</v>
      </c>
      <c r="Q157" s="11">
        <v>0.23</v>
      </c>
      <c r="R157" s="11">
        <v>3.0000000000000001E-3</v>
      </c>
      <c r="S157" s="11">
        <v>2.5000000000000001E-2</v>
      </c>
      <c r="T157" s="11">
        <v>3.4000000000000002E-2</v>
      </c>
      <c r="U157" s="11">
        <v>5.0000000000000001E-3</v>
      </c>
      <c r="V157" s="11">
        <v>5.8999999999999997E-2</v>
      </c>
      <c r="W157" s="11">
        <v>0.127</v>
      </c>
      <c r="X157" s="11">
        <v>0.05</v>
      </c>
      <c r="Y157" s="11">
        <v>0.186</v>
      </c>
      <c r="Z157" s="11"/>
      <c r="AA157" s="11"/>
      <c r="AB157" s="11"/>
      <c r="AC157" s="14"/>
      <c r="AD157" s="14"/>
      <c r="AE157" s="14"/>
      <c r="AF157" s="14"/>
      <c r="AG157" s="14"/>
    </row>
    <row r="158" spans="1:33">
      <c r="A158" s="6" t="s">
        <v>249</v>
      </c>
      <c r="B158" s="7" t="s">
        <v>66</v>
      </c>
      <c r="C158" s="8">
        <v>1817.87</v>
      </c>
      <c r="D158" s="8">
        <v>3.5409999999999999</v>
      </c>
      <c r="E158" s="8">
        <v>648.64049999999997</v>
      </c>
      <c r="F158" s="8">
        <v>1116.5139999999999</v>
      </c>
      <c r="G158" s="8">
        <v>768.98200000000008</v>
      </c>
      <c r="H158" s="8">
        <v>490.8775</v>
      </c>
      <c r="I158" s="8">
        <v>516.82399999999996</v>
      </c>
      <c r="J158" s="2">
        <v>7049</v>
      </c>
      <c r="K158" s="8"/>
      <c r="L158" s="8">
        <f t="shared" si="4"/>
        <v>12412.249</v>
      </c>
      <c r="M158" s="8"/>
      <c r="O158" s="11">
        <v>7.0000000000000007E-2</v>
      </c>
      <c r="P158" s="11">
        <v>8.8999999999999996E-2</v>
      </c>
      <c r="Q158" s="11">
        <v>0.29699999999999999</v>
      </c>
      <c r="R158" s="11">
        <v>6.0000000000000001E-3</v>
      </c>
      <c r="S158" s="11">
        <v>2.7E-2</v>
      </c>
      <c r="T158" s="11">
        <v>2.9000000000000001E-2</v>
      </c>
      <c r="U158" s="11">
        <v>7.0000000000000001E-3</v>
      </c>
      <c r="V158" s="11">
        <v>5.2999999999999999E-2</v>
      </c>
      <c r="W158" s="11">
        <v>0.154</v>
      </c>
      <c r="X158" s="11">
        <v>6.9000000000000006E-2</v>
      </c>
      <c r="Y158" s="11">
        <v>0.2</v>
      </c>
      <c r="Z158" s="11"/>
      <c r="AA158" s="11"/>
      <c r="AB158" s="11"/>
      <c r="AC158" s="14"/>
      <c r="AD158" s="14"/>
      <c r="AE158" s="14"/>
      <c r="AF158" s="14"/>
      <c r="AG158" s="14"/>
    </row>
    <row r="159" spans="1:33">
      <c r="A159" s="6" t="s">
        <v>250</v>
      </c>
      <c r="B159" s="7" t="s">
        <v>66</v>
      </c>
      <c r="C159" s="8">
        <v>2791.491</v>
      </c>
      <c r="D159" s="8">
        <v>7.6466000000000003</v>
      </c>
      <c r="E159" s="8">
        <v>151.91079999999999</v>
      </c>
      <c r="F159" s="8">
        <v>848.22500000000002</v>
      </c>
      <c r="G159" s="8">
        <v>326.14879999999999</v>
      </c>
      <c r="H159" s="8">
        <v>248.92169999999999</v>
      </c>
      <c r="I159" s="8">
        <v>286.0086</v>
      </c>
      <c r="J159" s="2">
        <v>5127</v>
      </c>
      <c r="K159" s="8"/>
      <c r="L159" s="8">
        <f t="shared" si="4"/>
        <v>9787.3525000000009</v>
      </c>
      <c r="M159" s="8"/>
      <c r="O159" s="11">
        <v>0.109</v>
      </c>
      <c r="P159" s="11">
        <v>6.8000000000000005E-2</v>
      </c>
      <c r="Q159" s="11">
        <v>0.27800000000000002</v>
      </c>
      <c r="R159" s="11">
        <v>4.0000000000000001E-3</v>
      </c>
      <c r="S159" s="11">
        <v>2.8000000000000001E-2</v>
      </c>
      <c r="T159" s="11">
        <v>3.6999999999999998E-2</v>
      </c>
      <c r="U159" s="11">
        <v>6.0000000000000001E-3</v>
      </c>
      <c r="V159" s="11">
        <v>3.5000000000000003E-2</v>
      </c>
      <c r="W159" s="11">
        <v>0.14799999999999999</v>
      </c>
      <c r="X159" s="11">
        <v>5.3999999999999999E-2</v>
      </c>
      <c r="Y159" s="11">
        <v>0.23200000000000001</v>
      </c>
      <c r="Z159" s="11"/>
      <c r="AA159" s="11"/>
      <c r="AB159" s="11"/>
      <c r="AC159" s="14"/>
      <c r="AD159" s="14"/>
      <c r="AE159" s="14"/>
      <c r="AF159" s="14"/>
      <c r="AG159" s="14"/>
    </row>
    <row r="160" spans="1:33">
      <c r="A160" s="6" t="s">
        <v>251</v>
      </c>
      <c r="B160" s="7" t="s">
        <v>66</v>
      </c>
      <c r="C160" s="8">
        <v>5871.8970010000003</v>
      </c>
      <c r="D160" s="8">
        <v>46.106000999999999</v>
      </c>
      <c r="E160" s="8">
        <v>1840.5393999999999</v>
      </c>
      <c r="F160" s="8">
        <v>5745.3950000000004</v>
      </c>
      <c r="G160" s="8">
        <v>3279.5583710000001</v>
      </c>
      <c r="H160" s="8">
        <v>1380.7483139999999</v>
      </c>
      <c r="I160" s="8">
        <v>1204.254171</v>
      </c>
      <c r="J160" s="2">
        <v>23988</v>
      </c>
      <c r="K160" s="8"/>
      <c r="L160" s="8">
        <f t="shared" si="4"/>
        <v>43356.498258</v>
      </c>
      <c r="M160" s="8"/>
      <c r="O160" s="11">
        <v>2.5999999999999999E-2</v>
      </c>
      <c r="P160" s="11">
        <v>6.7000000000000004E-2</v>
      </c>
      <c r="Q160" s="11">
        <v>0.30399999999999999</v>
      </c>
      <c r="R160" s="11">
        <v>4.0000000000000001E-3</v>
      </c>
      <c r="S160" s="11">
        <v>2.9000000000000001E-2</v>
      </c>
      <c r="T160" s="11">
        <v>4.2000000000000003E-2</v>
      </c>
      <c r="U160" s="11">
        <v>6.0000000000000001E-3</v>
      </c>
      <c r="V160" s="11">
        <v>4.9000000000000002E-2</v>
      </c>
      <c r="W160" s="11">
        <v>0.154</v>
      </c>
      <c r="X160" s="11">
        <v>0.05</v>
      </c>
      <c r="Y160" s="11">
        <v>0.26900000000000002</v>
      </c>
      <c r="Z160" s="11"/>
      <c r="AA160" s="11"/>
      <c r="AB160" s="11"/>
      <c r="AC160" s="14"/>
      <c r="AD160" s="14"/>
      <c r="AE160" s="14"/>
      <c r="AF160" s="14"/>
      <c r="AG160" s="14"/>
    </row>
    <row r="161" spans="1:33">
      <c r="A161" s="6" t="s">
        <v>252</v>
      </c>
      <c r="B161" s="7" t="s">
        <v>66</v>
      </c>
      <c r="C161" s="8">
        <v>553.15797999999995</v>
      </c>
      <c r="D161" s="8">
        <v>15.95185</v>
      </c>
      <c r="E161" s="8">
        <v>1143.4015999999999</v>
      </c>
      <c r="F161" s="8">
        <v>3332.9668000000001</v>
      </c>
      <c r="G161" s="8">
        <v>1580.573408</v>
      </c>
      <c r="H161" s="8">
        <v>716.37309200000004</v>
      </c>
      <c r="I161" s="8">
        <v>661.48097099999995</v>
      </c>
      <c r="J161" s="2">
        <v>12951</v>
      </c>
      <c r="K161" s="8"/>
      <c r="L161" s="8">
        <f t="shared" si="4"/>
        <v>20954.905701</v>
      </c>
      <c r="M161" s="8"/>
      <c r="O161" s="11">
        <v>0.11</v>
      </c>
      <c r="P161" s="11">
        <v>0.11700000000000001</v>
      </c>
      <c r="Q161" s="11">
        <v>0.29299999999999998</v>
      </c>
      <c r="R161" s="11">
        <v>4.0000000000000001E-3</v>
      </c>
      <c r="S161" s="11">
        <v>2.3E-2</v>
      </c>
      <c r="T161" s="11">
        <v>2.1000000000000001E-2</v>
      </c>
      <c r="U161" s="11">
        <v>6.0000000000000001E-3</v>
      </c>
      <c r="V161" s="11">
        <v>6.0999999999999999E-2</v>
      </c>
      <c r="W161" s="11">
        <v>0.13</v>
      </c>
      <c r="X161" s="11">
        <v>6.3E-2</v>
      </c>
      <c r="Y161" s="11">
        <v>0.17100000000000001</v>
      </c>
      <c r="Z161" s="11"/>
      <c r="AA161" s="11"/>
      <c r="AB161" s="11"/>
      <c r="AC161" s="14"/>
      <c r="AD161" s="14"/>
      <c r="AE161" s="14"/>
      <c r="AF161" s="14"/>
      <c r="AG161" s="14"/>
    </row>
    <row r="162" spans="1:33">
      <c r="A162" s="6" t="s">
        <v>253</v>
      </c>
      <c r="B162" s="7" t="s">
        <v>66</v>
      </c>
      <c r="C162" s="8">
        <v>469.5</v>
      </c>
      <c r="D162" s="8">
        <v>3.5554999999999999</v>
      </c>
      <c r="E162" s="8">
        <v>164.74680000000001</v>
      </c>
      <c r="F162" s="8">
        <v>304.38</v>
      </c>
      <c r="G162" s="8">
        <v>229.0419</v>
      </c>
      <c r="H162" s="8">
        <v>164.8998</v>
      </c>
      <c r="I162" s="8">
        <v>137.1182</v>
      </c>
      <c r="J162" s="2">
        <v>2233</v>
      </c>
      <c r="K162" s="8"/>
      <c r="L162" s="8">
        <f t="shared" si="4"/>
        <v>3706.2422000000001</v>
      </c>
      <c r="M162" s="8"/>
      <c r="O162" s="11">
        <v>0.19800000000000001</v>
      </c>
      <c r="P162" s="11">
        <v>0.18</v>
      </c>
      <c r="Q162" s="11">
        <v>0.189</v>
      </c>
      <c r="R162" s="11">
        <v>4.0000000000000001E-3</v>
      </c>
      <c r="S162" s="11">
        <v>1.7999999999999999E-2</v>
      </c>
      <c r="T162" s="11">
        <v>0.02</v>
      </c>
      <c r="U162" s="11">
        <v>5.0000000000000001E-3</v>
      </c>
      <c r="V162" s="11">
        <v>0.108</v>
      </c>
      <c r="W162" s="11">
        <v>0.10299999999999999</v>
      </c>
      <c r="X162" s="11">
        <v>4.7E-2</v>
      </c>
      <c r="Y162" s="11">
        <v>0.128</v>
      </c>
      <c r="Z162" s="11"/>
      <c r="AA162" s="11"/>
      <c r="AB162" s="11"/>
      <c r="AC162" s="14"/>
      <c r="AD162" s="14"/>
      <c r="AE162" s="14"/>
      <c r="AF162" s="14"/>
      <c r="AG162" s="14"/>
    </row>
    <row r="163" spans="1:33">
      <c r="A163" s="6" t="s">
        <v>254</v>
      </c>
      <c r="B163" s="7" t="s">
        <v>66</v>
      </c>
      <c r="C163" s="8">
        <v>187.35</v>
      </c>
      <c r="D163" s="8">
        <v>2.7943690000000001</v>
      </c>
      <c r="E163" s="8">
        <v>272.74919999999997</v>
      </c>
      <c r="F163" s="8">
        <v>375.57</v>
      </c>
      <c r="G163" s="8">
        <v>446.54874599999999</v>
      </c>
      <c r="H163" s="8">
        <v>186.96859899999998</v>
      </c>
      <c r="I163" s="8">
        <v>205.237213</v>
      </c>
      <c r="J163" s="2">
        <v>2922</v>
      </c>
      <c r="K163" s="8"/>
      <c r="L163" s="8">
        <f t="shared" si="4"/>
        <v>4599.2181270000001</v>
      </c>
      <c r="M163" s="8"/>
      <c r="O163" s="11">
        <v>0.183</v>
      </c>
      <c r="P163" s="11">
        <v>9.8000000000000004E-2</v>
      </c>
      <c r="Q163" s="11">
        <v>0.23</v>
      </c>
      <c r="R163" s="11">
        <v>3.0000000000000001E-3</v>
      </c>
      <c r="S163" s="11">
        <v>2.5000000000000001E-2</v>
      </c>
      <c r="T163" s="11">
        <v>3.4000000000000002E-2</v>
      </c>
      <c r="U163" s="11">
        <v>5.0000000000000001E-3</v>
      </c>
      <c r="V163" s="11">
        <v>5.8999999999999997E-2</v>
      </c>
      <c r="W163" s="11">
        <v>0.127</v>
      </c>
      <c r="X163" s="11">
        <v>0.05</v>
      </c>
      <c r="Y163" s="11">
        <v>0.186</v>
      </c>
      <c r="Z163" s="11"/>
      <c r="AA163" s="11"/>
      <c r="AB163" s="11"/>
      <c r="AC163" s="14"/>
      <c r="AD163" s="14"/>
      <c r="AE163" s="14"/>
      <c r="AF163" s="14"/>
      <c r="AG163" s="14"/>
    </row>
    <row r="164" spans="1:33">
      <c r="A164" s="6" t="s">
        <v>255</v>
      </c>
      <c r="B164" s="7" t="s">
        <v>66</v>
      </c>
      <c r="C164" s="8">
        <v>14133.230142</v>
      </c>
      <c r="D164" s="8">
        <v>66.586518999999996</v>
      </c>
      <c r="E164" s="8">
        <v>538.320243</v>
      </c>
      <c r="F164" s="8">
        <v>4354.0796929999997</v>
      </c>
      <c r="G164" s="8">
        <v>3713.2746360000001</v>
      </c>
      <c r="H164" s="8">
        <v>2721.33878</v>
      </c>
      <c r="I164" s="8">
        <v>2347.4076169999998</v>
      </c>
      <c r="J164" s="2">
        <v>31505</v>
      </c>
      <c r="K164" s="8"/>
      <c r="L164" s="8">
        <f t="shared" si="4"/>
        <v>59379.237630000003</v>
      </c>
      <c r="M164" s="8"/>
      <c r="O164" s="11">
        <v>7.0000000000000007E-2</v>
      </c>
      <c r="P164" s="11">
        <v>8.8999999999999996E-2</v>
      </c>
      <c r="Q164" s="11">
        <v>0.29699999999999999</v>
      </c>
      <c r="R164" s="11">
        <v>6.0000000000000001E-3</v>
      </c>
      <c r="S164" s="11">
        <v>2.7E-2</v>
      </c>
      <c r="T164" s="11">
        <v>2.9000000000000001E-2</v>
      </c>
      <c r="U164" s="11">
        <v>7.0000000000000001E-3</v>
      </c>
      <c r="V164" s="11">
        <v>5.2999999999999999E-2</v>
      </c>
      <c r="W164" s="11">
        <v>0.154</v>
      </c>
      <c r="X164" s="11">
        <v>6.9000000000000006E-2</v>
      </c>
      <c r="Y164" s="11">
        <v>0.2</v>
      </c>
      <c r="Z164" s="11"/>
      <c r="AA164" s="11"/>
      <c r="AB164" s="11"/>
      <c r="AC164" s="14"/>
      <c r="AD164" s="14"/>
      <c r="AE164" s="14"/>
      <c r="AF164" s="14"/>
      <c r="AG164" s="14"/>
    </row>
    <row r="165" spans="1:33">
      <c r="A165" s="6" t="s">
        <v>256</v>
      </c>
      <c r="B165" s="7" t="s">
        <v>66</v>
      </c>
      <c r="C165" s="8">
        <v>1817.87</v>
      </c>
      <c r="D165" s="8">
        <v>3.5409999999999999</v>
      </c>
      <c r="E165" s="8">
        <v>648.64049999999997</v>
      </c>
      <c r="F165" s="8">
        <v>1116.5139999999999</v>
      </c>
      <c r="G165" s="8">
        <v>768.98200000000008</v>
      </c>
      <c r="H165" s="8">
        <v>490.8775</v>
      </c>
      <c r="I165" s="8">
        <v>516.82399999999996</v>
      </c>
      <c r="J165" s="2">
        <v>7049</v>
      </c>
      <c r="K165" s="8"/>
      <c r="L165" s="8">
        <f t="shared" si="4"/>
        <v>12412.249</v>
      </c>
      <c r="M165" s="8"/>
      <c r="O165" s="11">
        <v>0.109</v>
      </c>
      <c r="P165" s="11">
        <v>6.8000000000000005E-2</v>
      </c>
      <c r="Q165" s="11">
        <v>0.27800000000000002</v>
      </c>
      <c r="R165" s="11">
        <v>4.0000000000000001E-3</v>
      </c>
      <c r="S165" s="11">
        <v>2.8000000000000001E-2</v>
      </c>
      <c r="T165" s="11">
        <v>3.6999999999999998E-2</v>
      </c>
      <c r="U165" s="11">
        <v>6.0000000000000001E-3</v>
      </c>
      <c r="V165" s="11">
        <v>3.5000000000000003E-2</v>
      </c>
      <c r="W165" s="11">
        <v>0.14799999999999999</v>
      </c>
      <c r="X165" s="11">
        <v>5.3999999999999999E-2</v>
      </c>
      <c r="Y165" s="11">
        <v>0.23200000000000001</v>
      </c>
      <c r="Z165" s="11"/>
      <c r="AA165" s="11"/>
      <c r="AB165" s="11"/>
      <c r="AC165" s="14"/>
      <c r="AD165" s="14"/>
      <c r="AE165" s="14"/>
      <c r="AF165" s="14"/>
      <c r="AG165" s="14"/>
    </row>
    <row r="166" spans="1:33">
      <c r="A166" s="6" t="s">
        <v>257</v>
      </c>
      <c r="B166" s="7" t="s">
        <v>66</v>
      </c>
      <c r="C166" s="8">
        <v>2791.491</v>
      </c>
      <c r="D166" s="8">
        <v>7.6466000000000003</v>
      </c>
      <c r="E166" s="8">
        <v>151.91079999999999</v>
      </c>
      <c r="F166" s="8">
        <v>848.22500000000002</v>
      </c>
      <c r="G166" s="8">
        <v>326.14879999999999</v>
      </c>
      <c r="H166" s="8">
        <v>248.92169999999999</v>
      </c>
      <c r="I166" s="8">
        <v>286.0086</v>
      </c>
      <c r="J166" s="2">
        <v>5127</v>
      </c>
      <c r="K166" s="8"/>
      <c r="L166" s="8">
        <f t="shared" si="4"/>
        <v>9787.3525000000009</v>
      </c>
      <c r="M166" s="8"/>
      <c r="O166" s="11">
        <v>2.5999999999999999E-2</v>
      </c>
      <c r="P166" s="11">
        <v>6.7000000000000004E-2</v>
      </c>
      <c r="Q166" s="11">
        <v>0.30399999999999999</v>
      </c>
      <c r="R166" s="11">
        <v>4.0000000000000001E-3</v>
      </c>
      <c r="S166" s="11">
        <v>2.9000000000000001E-2</v>
      </c>
      <c r="T166" s="11">
        <v>4.2000000000000003E-2</v>
      </c>
      <c r="U166" s="11">
        <v>6.0000000000000001E-3</v>
      </c>
      <c r="V166" s="11">
        <v>4.9000000000000002E-2</v>
      </c>
      <c r="W166" s="11">
        <v>0.154</v>
      </c>
      <c r="X166" s="11">
        <v>0.05</v>
      </c>
      <c r="Y166" s="11">
        <v>0.26900000000000002</v>
      </c>
      <c r="Z166" s="11"/>
      <c r="AA166" s="11"/>
      <c r="AB166" s="11"/>
      <c r="AC166" s="14"/>
      <c r="AD166" s="14"/>
      <c r="AE166" s="14"/>
      <c r="AF166" s="14"/>
      <c r="AG166" s="14"/>
    </row>
    <row r="167" spans="1:33">
      <c r="A167" s="6" t="s">
        <v>258</v>
      </c>
      <c r="B167" s="7" t="s">
        <v>66</v>
      </c>
      <c r="C167" s="8">
        <v>5871.8970010000003</v>
      </c>
      <c r="D167" s="8">
        <v>46.106000999999999</v>
      </c>
      <c r="E167" s="8">
        <v>1840.5393999999999</v>
      </c>
      <c r="F167" s="8">
        <v>5745.3950000000004</v>
      </c>
      <c r="G167" s="8">
        <v>3279.5583710000001</v>
      </c>
      <c r="H167" s="8">
        <v>1380.7483139999999</v>
      </c>
      <c r="I167" s="8">
        <v>1204.254171</v>
      </c>
      <c r="J167" s="2">
        <v>23988</v>
      </c>
      <c r="K167" s="8"/>
      <c r="L167" s="8">
        <f t="shared" si="4"/>
        <v>43356.498258</v>
      </c>
      <c r="M167" s="8"/>
      <c r="O167" s="11">
        <v>0.11</v>
      </c>
      <c r="P167" s="11">
        <v>0.11700000000000001</v>
      </c>
      <c r="Q167" s="11">
        <v>0.29299999999999998</v>
      </c>
      <c r="R167" s="11">
        <v>4.0000000000000001E-3</v>
      </c>
      <c r="S167" s="11">
        <v>2.3E-2</v>
      </c>
      <c r="T167" s="11">
        <v>2.1000000000000001E-2</v>
      </c>
      <c r="U167" s="11">
        <v>6.0000000000000001E-3</v>
      </c>
      <c r="V167" s="11">
        <v>6.0999999999999999E-2</v>
      </c>
      <c r="W167" s="11">
        <v>0.13</v>
      </c>
      <c r="X167" s="11">
        <v>6.3E-2</v>
      </c>
      <c r="Y167" s="11">
        <v>0.17100000000000001</v>
      </c>
      <c r="Z167" s="11"/>
      <c r="AA167" s="11"/>
      <c r="AB167" s="11"/>
      <c r="AC167" s="14"/>
      <c r="AD167" s="14"/>
      <c r="AE167" s="14"/>
      <c r="AF167" s="14"/>
      <c r="AG167" s="14"/>
    </row>
    <row r="168" spans="1:33">
      <c r="A168" s="6" t="s">
        <v>259</v>
      </c>
      <c r="B168" s="7" t="s">
        <v>66</v>
      </c>
      <c r="C168" s="8">
        <v>553.15797999999995</v>
      </c>
      <c r="D168" s="8">
        <v>15.95185</v>
      </c>
      <c r="E168" s="8">
        <v>1143.4015999999999</v>
      </c>
      <c r="F168" s="8">
        <v>3332.9668000000001</v>
      </c>
      <c r="G168" s="8">
        <v>1580.573408</v>
      </c>
      <c r="H168" s="8">
        <v>716.37309200000004</v>
      </c>
      <c r="I168" s="8">
        <v>661.48097099999995</v>
      </c>
      <c r="J168" s="2">
        <v>12951</v>
      </c>
      <c r="K168" s="8"/>
      <c r="L168" s="8">
        <f t="shared" si="4"/>
        <v>20954.905701</v>
      </c>
      <c r="M168" s="8"/>
      <c r="O168" s="11">
        <v>0.19800000000000001</v>
      </c>
      <c r="P168" s="11">
        <v>0.18</v>
      </c>
      <c r="Q168" s="11">
        <v>0.189</v>
      </c>
      <c r="R168" s="11">
        <v>4.0000000000000001E-3</v>
      </c>
      <c r="S168" s="11">
        <v>1.7999999999999999E-2</v>
      </c>
      <c r="T168" s="11">
        <v>0.02</v>
      </c>
      <c r="U168" s="11">
        <v>5.0000000000000001E-3</v>
      </c>
      <c r="V168" s="11">
        <v>0.108</v>
      </c>
      <c r="W168" s="11">
        <v>0.10299999999999999</v>
      </c>
      <c r="X168" s="11">
        <v>4.7E-2</v>
      </c>
      <c r="Y168" s="11">
        <v>0.128</v>
      </c>
      <c r="Z168" s="11"/>
      <c r="AA168" s="11"/>
      <c r="AB168" s="11"/>
      <c r="AC168" s="14"/>
      <c r="AD168" s="14"/>
      <c r="AE168" s="14"/>
      <c r="AF168" s="14"/>
      <c r="AG168" s="14"/>
    </row>
    <row r="169" spans="1:33">
      <c r="A169" s="6" t="s">
        <v>260</v>
      </c>
      <c r="B169" s="7" t="s">
        <v>66</v>
      </c>
      <c r="C169" s="8">
        <v>469.5</v>
      </c>
      <c r="D169" s="8">
        <v>3.5554999999999999</v>
      </c>
      <c r="E169" s="8">
        <v>164.74680000000001</v>
      </c>
      <c r="F169" s="8">
        <v>304.38</v>
      </c>
      <c r="G169" s="8">
        <v>229.0419</v>
      </c>
      <c r="H169" s="8">
        <v>164.8998</v>
      </c>
      <c r="I169" s="8">
        <v>137.1182</v>
      </c>
      <c r="J169" s="2">
        <v>2233</v>
      </c>
      <c r="K169" s="8"/>
      <c r="L169" s="8">
        <f t="shared" si="4"/>
        <v>3706.2422000000001</v>
      </c>
      <c r="M169" s="8"/>
      <c r="O169" s="11">
        <v>0.183</v>
      </c>
      <c r="P169" s="11">
        <v>9.8000000000000004E-2</v>
      </c>
      <c r="Q169" s="11">
        <v>0.23</v>
      </c>
      <c r="R169" s="11">
        <v>3.0000000000000001E-3</v>
      </c>
      <c r="S169" s="11">
        <v>2.5000000000000001E-2</v>
      </c>
      <c r="T169" s="11">
        <v>3.4000000000000002E-2</v>
      </c>
      <c r="U169" s="11">
        <v>5.0000000000000001E-3</v>
      </c>
      <c r="V169" s="11">
        <v>5.8999999999999997E-2</v>
      </c>
      <c r="W169" s="11">
        <v>0.127</v>
      </c>
      <c r="X169" s="11">
        <v>0.05</v>
      </c>
      <c r="Y169" s="11">
        <v>0.186</v>
      </c>
      <c r="Z169" s="11"/>
      <c r="AA169" s="11"/>
      <c r="AB169" s="11"/>
      <c r="AC169" s="14"/>
      <c r="AD169" s="14"/>
      <c r="AE169" s="14"/>
      <c r="AF169" s="14"/>
      <c r="AG169" s="14"/>
    </row>
    <row r="170" spans="1:33">
      <c r="A170" s="6" t="s">
        <v>261</v>
      </c>
      <c r="B170" s="7" t="s">
        <v>66</v>
      </c>
      <c r="C170" s="8">
        <v>187.35</v>
      </c>
      <c r="D170" s="8">
        <v>2.7943690000000001</v>
      </c>
      <c r="E170" s="8">
        <v>272.74919999999997</v>
      </c>
      <c r="F170" s="8">
        <v>375.57</v>
      </c>
      <c r="G170" s="8">
        <v>446.54874599999999</v>
      </c>
      <c r="H170" s="8">
        <v>186.96859899999998</v>
      </c>
      <c r="I170" s="8">
        <v>205.237213</v>
      </c>
      <c r="J170" s="2">
        <v>2922</v>
      </c>
      <c r="K170" s="8"/>
      <c r="L170" s="8">
        <f t="shared" si="4"/>
        <v>4599.2181270000001</v>
      </c>
      <c r="M170" s="8"/>
      <c r="O170" s="11">
        <v>7.0000000000000007E-2</v>
      </c>
      <c r="P170" s="11">
        <v>8.8999999999999996E-2</v>
      </c>
      <c r="Q170" s="11">
        <v>0.29699999999999999</v>
      </c>
      <c r="R170" s="11">
        <v>6.0000000000000001E-3</v>
      </c>
      <c r="S170" s="11">
        <v>2.7E-2</v>
      </c>
      <c r="T170" s="11">
        <v>2.9000000000000001E-2</v>
      </c>
      <c r="U170" s="11">
        <v>7.0000000000000001E-3</v>
      </c>
      <c r="V170" s="11">
        <v>5.2999999999999999E-2</v>
      </c>
      <c r="W170" s="11">
        <v>0.154</v>
      </c>
      <c r="X170" s="11">
        <v>6.9000000000000006E-2</v>
      </c>
      <c r="Y170" s="11">
        <v>0.2</v>
      </c>
      <c r="Z170" s="11"/>
      <c r="AA170" s="11"/>
      <c r="AB170" s="11"/>
      <c r="AC170" s="14"/>
      <c r="AD170" s="14"/>
      <c r="AE170" s="14"/>
      <c r="AF170" s="14"/>
      <c r="AG170" s="14"/>
    </row>
    <row r="171" spans="1:33">
      <c r="A171" s="6" t="s">
        <v>262</v>
      </c>
      <c r="B171" s="7" t="s">
        <v>66</v>
      </c>
      <c r="C171" s="8">
        <v>14133.230142</v>
      </c>
      <c r="D171" s="8">
        <v>66.586518999999996</v>
      </c>
      <c r="E171" s="8">
        <v>538.320243</v>
      </c>
      <c r="F171" s="8">
        <v>4354.0796929999997</v>
      </c>
      <c r="G171" s="8">
        <v>3713.2746360000001</v>
      </c>
      <c r="H171" s="8">
        <v>2721.33878</v>
      </c>
      <c r="I171" s="8">
        <v>2347.4076169999998</v>
      </c>
      <c r="J171" s="2">
        <v>31505</v>
      </c>
      <c r="K171" s="8"/>
      <c r="L171" s="8">
        <f t="shared" si="4"/>
        <v>59379.237630000003</v>
      </c>
      <c r="M171" s="8"/>
      <c r="O171" s="11">
        <v>0.109</v>
      </c>
      <c r="P171" s="11">
        <v>6.8000000000000005E-2</v>
      </c>
      <c r="Q171" s="11">
        <v>0.27800000000000002</v>
      </c>
      <c r="R171" s="11">
        <v>4.0000000000000001E-3</v>
      </c>
      <c r="S171" s="11">
        <v>2.8000000000000001E-2</v>
      </c>
      <c r="T171" s="11">
        <v>3.6999999999999998E-2</v>
      </c>
      <c r="U171" s="11">
        <v>6.0000000000000001E-3</v>
      </c>
      <c r="V171" s="11">
        <v>3.5000000000000003E-2</v>
      </c>
      <c r="W171" s="11">
        <v>0.14799999999999999</v>
      </c>
      <c r="X171" s="11">
        <v>5.3999999999999999E-2</v>
      </c>
      <c r="Y171" s="11">
        <v>0.23200000000000001</v>
      </c>
      <c r="Z171" s="11"/>
      <c r="AA171" s="11"/>
      <c r="AB171" s="11"/>
      <c r="AC171" s="14"/>
      <c r="AD171" s="14"/>
      <c r="AE171" s="14"/>
      <c r="AF171" s="14"/>
      <c r="AG171" s="14"/>
    </row>
    <row r="172" spans="1:33">
      <c r="A172" s="6" t="s">
        <v>263</v>
      </c>
      <c r="B172" s="7" t="s">
        <v>66</v>
      </c>
      <c r="C172" s="8">
        <v>1817.87</v>
      </c>
      <c r="D172" s="8">
        <v>3.5409999999999999</v>
      </c>
      <c r="E172" s="8">
        <v>648.64049999999997</v>
      </c>
      <c r="F172" s="8">
        <v>1116.5139999999999</v>
      </c>
      <c r="G172" s="8">
        <v>768.98200000000008</v>
      </c>
      <c r="H172" s="8">
        <v>490.8775</v>
      </c>
      <c r="I172" s="8">
        <v>516.82399999999996</v>
      </c>
      <c r="J172" s="2">
        <v>7049</v>
      </c>
      <c r="K172" s="8"/>
      <c r="L172" s="8">
        <f t="shared" si="4"/>
        <v>12412.249</v>
      </c>
      <c r="M172" s="8"/>
      <c r="O172" s="11">
        <v>2.5999999999999999E-2</v>
      </c>
      <c r="P172" s="11">
        <v>6.7000000000000004E-2</v>
      </c>
      <c r="Q172" s="11">
        <v>0.30399999999999999</v>
      </c>
      <c r="R172" s="11">
        <v>4.0000000000000001E-3</v>
      </c>
      <c r="S172" s="11">
        <v>2.9000000000000001E-2</v>
      </c>
      <c r="T172" s="11">
        <v>4.2000000000000003E-2</v>
      </c>
      <c r="U172" s="11">
        <v>6.0000000000000001E-3</v>
      </c>
      <c r="V172" s="11">
        <v>4.9000000000000002E-2</v>
      </c>
      <c r="W172" s="11">
        <v>0.154</v>
      </c>
      <c r="X172" s="11">
        <v>0.05</v>
      </c>
      <c r="Y172" s="11">
        <v>0.26900000000000002</v>
      </c>
      <c r="Z172" s="11"/>
      <c r="AA172" s="11"/>
      <c r="AB172" s="11"/>
      <c r="AC172" s="14"/>
      <c r="AD172" s="14"/>
      <c r="AE172" s="14"/>
      <c r="AF172" s="14"/>
      <c r="AG172" s="14"/>
    </row>
    <row r="173" spans="1:33">
      <c r="A173" s="6" t="s">
        <v>264</v>
      </c>
      <c r="B173" s="7" t="s">
        <v>66</v>
      </c>
      <c r="C173" s="8">
        <v>2791.491</v>
      </c>
      <c r="D173" s="8">
        <v>7.6466000000000003</v>
      </c>
      <c r="E173" s="8">
        <v>151.91079999999999</v>
      </c>
      <c r="F173" s="8">
        <v>848.22500000000002</v>
      </c>
      <c r="G173" s="8">
        <v>326.14879999999999</v>
      </c>
      <c r="H173" s="8">
        <v>248.92169999999999</v>
      </c>
      <c r="I173" s="8">
        <v>286.0086</v>
      </c>
      <c r="J173" s="2">
        <v>5127</v>
      </c>
      <c r="K173" s="8"/>
      <c r="L173" s="8">
        <f t="shared" si="4"/>
        <v>9787.3525000000009</v>
      </c>
      <c r="M173" s="8"/>
      <c r="O173" s="11">
        <v>0.11</v>
      </c>
      <c r="P173" s="11">
        <v>0.11700000000000001</v>
      </c>
      <c r="Q173" s="11">
        <v>0.29299999999999998</v>
      </c>
      <c r="R173" s="11">
        <v>4.0000000000000001E-3</v>
      </c>
      <c r="S173" s="11">
        <v>2.3E-2</v>
      </c>
      <c r="T173" s="11">
        <v>2.1000000000000001E-2</v>
      </c>
      <c r="U173" s="11">
        <v>6.0000000000000001E-3</v>
      </c>
      <c r="V173" s="11">
        <v>6.0999999999999999E-2</v>
      </c>
      <c r="W173" s="11">
        <v>0.13</v>
      </c>
      <c r="X173" s="11">
        <v>6.3E-2</v>
      </c>
      <c r="Y173" s="11">
        <v>0.17100000000000001</v>
      </c>
      <c r="Z173" s="11"/>
      <c r="AA173" s="11"/>
      <c r="AB173" s="11"/>
      <c r="AC173" s="14"/>
      <c r="AD173" s="14"/>
      <c r="AE173" s="14"/>
      <c r="AF173" s="14"/>
      <c r="AG173" s="14"/>
    </row>
    <row r="174" spans="1:33">
      <c r="A174" s="6" t="s">
        <v>265</v>
      </c>
      <c r="B174" s="7" t="s">
        <v>66</v>
      </c>
      <c r="C174" s="8">
        <v>5871.8970010000003</v>
      </c>
      <c r="D174" s="8">
        <v>46.106000999999999</v>
      </c>
      <c r="E174" s="8">
        <v>1840.5393999999999</v>
      </c>
      <c r="F174" s="8">
        <v>5745.3950000000004</v>
      </c>
      <c r="G174" s="8">
        <v>3279.5583710000001</v>
      </c>
      <c r="H174" s="8">
        <v>1380.7483139999999</v>
      </c>
      <c r="I174" s="8">
        <v>1204.254171</v>
      </c>
      <c r="J174" s="2">
        <v>23988</v>
      </c>
      <c r="K174" s="8"/>
      <c r="L174" s="8">
        <f t="shared" si="4"/>
        <v>43356.498258</v>
      </c>
      <c r="M174" s="8"/>
      <c r="O174" s="11">
        <v>0.19800000000000001</v>
      </c>
      <c r="P174" s="11">
        <v>0.18</v>
      </c>
      <c r="Q174" s="11">
        <v>0.189</v>
      </c>
      <c r="R174" s="11">
        <v>4.0000000000000001E-3</v>
      </c>
      <c r="S174" s="11">
        <v>1.7999999999999999E-2</v>
      </c>
      <c r="T174" s="11">
        <v>0.02</v>
      </c>
      <c r="U174" s="11">
        <v>5.0000000000000001E-3</v>
      </c>
      <c r="V174" s="11">
        <v>0.108</v>
      </c>
      <c r="W174" s="11">
        <v>0.10299999999999999</v>
      </c>
      <c r="X174" s="11">
        <v>4.7E-2</v>
      </c>
      <c r="Y174" s="11">
        <v>0.128</v>
      </c>
      <c r="Z174" s="11"/>
      <c r="AA174" s="11"/>
      <c r="AB174" s="11"/>
      <c r="AC174" s="14"/>
      <c r="AD174" s="14"/>
      <c r="AE174" s="14"/>
      <c r="AF174" s="14"/>
      <c r="AG174" s="14"/>
    </row>
    <row r="175" spans="1:33">
      <c r="A175" s="6" t="s">
        <v>266</v>
      </c>
      <c r="B175" s="7" t="s">
        <v>66</v>
      </c>
      <c r="C175" s="8">
        <v>553.15797999999995</v>
      </c>
      <c r="D175" s="8">
        <v>15.95185</v>
      </c>
      <c r="E175" s="8">
        <v>1143.4015999999999</v>
      </c>
      <c r="F175" s="8">
        <v>3332.9668000000001</v>
      </c>
      <c r="G175" s="8">
        <v>1580.573408</v>
      </c>
      <c r="H175" s="8">
        <v>716.37309200000004</v>
      </c>
      <c r="I175" s="8">
        <v>661.48097099999995</v>
      </c>
      <c r="J175" s="2">
        <v>12951</v>
      </c>
      <c r="K175" s="8"/>
      <c r="L175" s="8">
        <f t="shared" si="4"/>
        <v>20954.905701</v>
      </c>
      <c r="M175" s="8"/>
      <c r="O175" s="11">
        <v>0.183</v>
      </c>
      <c r="P175" s="11">
        <v>9.8000000000000004E-2</v>
      </c>
      <c r="Q175" s="11">
        <v>0.23</v>
      </c>
      <c r="R175" s="11">
        <v>3.0000000000000001E-3</v>
      </c>
      <c r="S175" s="11">
        <v>2.5000000000000001E-2</v>
      </c>
      <c r="T175" s="11">
        <v>3.4000000000000002E-2</v>
      </c>
      <c r="U175" s="11">
        <v>5.0000000000000001E-3</v>
      </c>
      <c r="V175" s="11">
        <v>5.8999999999999997E-2</v>
      </c>
      <c r="W175" s="11">
        <v>0.127</v>
      </c>
      <c r="X175" s="11">
        <v>0.05</v>
      </c>
      <c r="Y175" s="11">
        <v>0.186</v>
      </c>
      <c r="Z175" s="11"/>
      <c r="AA175" s="11"/>
      <c r="AB175" s="11"/>
      <c r="AC175" s="14"/>
      <c r="AD175" s="14"/>
      <c r="AE175" s="14"/>
      <c r="AF175" s="14"/>
      <c r="AG175" s="14"/>
    </row>
    <row r="176" spans="1:33">
      <c r="A176" s="6" t="s">
        <v>267</v>
      </c>
      <c r="B176" s="7" t="s">
        <v>66</v>
      </c>
      <c r="C176" s="8">
        <v>469.5</v>
      </c>
      <c r="D176" s="8">
        <v>3.5554999999999999</v>
      </c>
      <c r="E176" s="8">
        <v>164.74680000000001</v>
      </c>
      <c r="F176" s="8">
        <v>304.38</v>
      </c>
      <c r="G176" s="8">
        <v>229.0419</v>
      </c>
      <c r="H176" s="8">
        <v>164.8998</v>
      </c>
      <c r="I176" s="8">
        <v>137.1182</v>
      </c>
      <c r="J176" s="2">
        <v>2233</v>
      </c>
      <c r="K176" s="8"/>
      <c r="L176" s="8">
        <f t="shared" si="4"/>
        <v>3706.2422000000001</v>
      </c>
      <c r="M176" s="8"/>
      <c r="O176" s="11">
        <v>7.0000000000000007E-2</v>
      </c>
      <c r="P176" s="11">
        <v>8.8999999999999996E-2</v>
      </c>
      <c r="Q176" s="11">
        <v>0.29699999999999999</v>
      </c>
      <c r="R176" s="11">
        <v>6.0000000000000001E-3</v>
      </c>
      <c r="S176" s="11">
        <v>2.7E-2</v>
      </c>
      <c r="T176" s="11">
        <v>2.9000000000000001E-2</v>
      </c>
      <c r="U176" s="11">
        <v>7.0000000000000001E-3</v>
      </c>
      <c r="V176" s="11">
        <v>5.2999999999999999E-2</v>
      </c>
      <c r="W176" s="11">
        <v>0.154</v>
      </c>
      <c r="X176" s="11">
        <v>6.9000000000000006E-2</v>
      </c>
      <c r="Y176" s="11">
        <v>0.2</v>
      </c>
      <c r="Z176" s="11"/>
      <c r="AA176" s="11"/>
      <c r="AB176" s="11"/>
      <c r="AC176" s="14"/>
      <c r="AD176" s="14"/>
      <c r="AE176" s="14"/>
      <c r="AF176" s="14"/>
      <c r="AG176" s="14"/>
    </row>
    <row r="177" spans="1:33">
      <c r="A177" s="6" t="s">
        <v>268</v>
      </c>
      <c r="B177" s="7" t="s">
        <v>66</v>
      </c>
      <c r="C177" s="8">
        <v>187.35</v>
      </c>
      <c r="D177" s="8">
        <v>2.7943690000000001</v>
      </c>
      <c r="E177" s="8">
        <v>272.74919999999997</v>
      </c>
      <c r="F177" s="8">
        <v>375.57</v>
      </c>
      <c r="G177" s="8">
        <v>446.54874599999999</v>
      </c>
      <c r="H177" s="8">
        <v>186.96859899999998</v>
      </c>
      <c r="I177" s="8">
        <v>205.237213</v>
      </c>
      <c r="J177" s="2">
        <v>2922</v>
      </c>
      <c r="K177" s="8"/>
      <c r="L177" s="8">
        <f t="shared" si="4"/>
        <v>4599.2181270000001</v>
      </c>
      <c r="M177" s="8"/>
      <c r="O177" s="11">
        <v>0.109</v>
      </c>
      <c r="P177" s="11">
        <v>6.8000000000000005E-2</v>
      </c>
      <c r="Q177" s="11">
        <v>0.27800000000000002</v>
      </c>
      <c r="R177" s="11">
        <v>4.0000000000000001E-3</v>
      </c>
      <c r="S177" s="11">
        <v>2.8000000000000001E-2</v>
      </c>
      <c r="T177" s="11">
        <v>3.6999999999999998E-2</v>
      </c>
      <c r="U177" s="11">
        <v>6.0000000000000001E-3</v>
      </c>
      <c r="V177" s="11">
        <v>3.5000000000000003E-2</v>
      </c>
      <c r="W177" s="11">
        <v>0.14799999999999999</v>
      </c>
      <c r="X177" s="11">
        <v>5.3999999999999999E-2</v>
      </c>
      <c r="Y177" s="11">
        <v>0.23200000000000001</v>
      </c>
      <c r="Z177" s="11"/>
      <c r="AA177" s="11"/>
      <c r="AB177" s="11"/>
      <c r="AC177" s="14"/>
      <c r="AD177" s="14"/>
      <c r="AE177" s="14"/>
      <c r="AF177" s="14"/>
      <c r="AG177" s="14"/>
    </row>
    <row r="178" spans="1:33">
      <c r="A178" s="6" t="s">
        <v>269</v>
      </c>
      <c r="B178" s="7" t="s">
        <v>66</v>
      </c>
      <c r="C178" s="8">
        <v>14133.230142</v>
      </c>
      <c r="D178" s="8">
        <v>66.586518999999996</v>
      </c>
      <c r="E178" s="8">
        <v>538.320243</v>
      </c>
      <c r="F178" s="8">
        <v>4354.0796929999997</v>
      </c>
      <c r="G178" s="8">
        <v>3713.2746360000001</v>
      </c>
      <c r="H178" s="8">
        <v>2721.33878</v>
      </c>
      <c r="I178" s="8">
        <v>2347.4076169999998</v>
      </c>
      <c r="J178" s="2">
        <v>31505</v>
      </c>
      <c r="K178" s="8"/>
      <c r="L178" s="8">
        <f t="shared" si="4"/>
        <v>59379.237630000003</v>
      </c>
      <c r="M178" s="8"/>
      <c r="O178" s="11">
        <v>2.5999999999999999E-2</v>
      </c>
      <c r="P178" s="11">
        <v>6.7000000000000004E-2</v>
      </c>
      <c r="Q178" s="11">
        <v>0.30399999999999999</v>
      </c>
      <c r="R178" s="11">
        <v>4.0000000000000001E-3</v>
      </c>
      <c r="S178" s="11">
        <v>2.9000000000000001E-2</v>
      </c>
      <c r="T178" s="11">
        <v>4.2000000000000003E-2</v>
      </c>
      <c r="U178" s="11">
        <v>6.0000000000000001E-3</v>
      </c>
      <c r="V178" s="11">
        <v>4.9000000000000002E-2</v>
      </c>
      <c r="W178" s="11">
        <v>0.154</v>
      </c>
      <c r="X178" s="11">
        <v>0.05</v>
      </c>
      <c r="Y178" s="11">
        <v>0.26900000000000002</v>
      </c>
      <c r="Z178" s="11"/>
      <c r="AA178" s="11"/>
      <c r="AB178" s="11"/>
      <c r="AC178" s="14"/>
      <c r="AD178" s="14"/>
      <c r="AE178" s="14"/>
      <c r="AF178" s="14"/>
      <c r="AG178" s="14"/>
    </row>
    <row r="179" spans="1:33">
      <c r="A179" s="6" t="s">
        <v>270</v>
      </c>
      <c r="B179" s="7" t="s">
        <v>66</v>
      </c>
      <c r="C179" s="8">
        <v>1817.87</v>
      </c>
      <c r="D179" s="8">
        <v>3.5409999999999999</v>
      </c>
      <c r="E179" s="8">
        <v>648.64049999999997</v>
      </c>
      <c r="F179" s="8">
        <v>1116.5139999999999</v>
      </c>
      <c r="G179" s="8">
        <v>768.98200000000008</v>
      </c>
      <c r="H179" s="8">
        <v>490.8775</v>
      </c>
      <c r="I179" s="8">
        <v>516.82399999999996</v>
      </c>
      <c r="J179" s="2">
        <v>7049</v>
      </c>
      <c r="K179" s="8"/>
      <c r="L179" s="8">
        <f t="shared" si="4"/>
        <v>12412.249</v>
      </c>
      <c r="M179" s="8"/>
      <c r="O179" s="11">
        <v>0.11</v>
      </c>
      <c r="P179" s="11">
        <v>0.11700000000000001</v>
      </c>
      <c r="Q179" s="11">
        <v>0.29299999999999998</v>
      </c>
      <c r="R179" s="11">
        <v>4.0000000000000001E-3</v>
      </c>
      <c r="S179" s="11">
        <v>2.3E-2</v>
      </c>
      <c r="T179" s="11">
        <v>2.1000000000000001E-2</v>
      </c>
      <c r="U179" s="11">
        <v>6.0000000000000001E-3</v>
      </c>
      <c r="V179" s="11">
        <v>6.0999999999999999E-2</v>
      </c>
      <c r="W179" s="11">
        <v>0.13</v>
      </c>
      <c r="X179" s="11">
        <v>6.3E-2</v>
      </c>
      <c r="Y179" s="11">
        <v>0.17100000000000001</v>
      </c>
      <c r="Z179" s="11"/>
      <c r="AA179" s="11"/>
      <c r="AB179" s="11"/>
      <c r="AC179" s="14"/>
      <c r="AD179" s="14"/>
      <c r="AE179" s="14"/>
      <c r="AF179" s="14"/>
      <c r="AG179" s="14"/>
    </row>
    <row r="180" spans="1:33">
      <c r="A180" s="6" t="s">
        <v>271</v>
      </c>
      <c r="B180" s="7" t="s">
        <v>66</v>
      </c>
      <c r="C180" s="8">
        <v>2791.491</v>
      </c>
      <c r="D180" s="8">
        <v>7.6466000000000003</v>
      </c>
      <c r="E180" s="8">
        <v>151.91079999999999</v>
      </c>
      <c r="F180" s="8">
        <v>848.22500000000002</v>
      </c>
      <c r="G180" s="8">
        <v>326.14879999999999</v>
      </c>
      <c r="H180" s="8">
        <v>248.92169999999999</v>
      </c>
      <c r="I180" s="8">
        <v>286.0086</v>
      </c>
      <c r="J180" s="2">
        <v>5127</v>
      </c>
      <c r="K180" s="8"/>
      <c r="L180" s="8">
        <f t="shared" si="4"/>
        <v>9787.3525000000009</v>
      </c>
      <c r="M180" s="8"/>
      <c r="O180" s="11">
        <v>0.19800000000000001</v>
      </c>
      <c r="P180" s="11">
        <v>0.18</v>
      </c>
      <c r="Q180" s="11">
        <v>0.189</v>
      </c>
      <c r="R180" s="11">
        <v>4.0000000000000001E-3</v>
      </c>
      <c r="S180" s="11">
        <v>1.7999999999999999E-2</v>
      </c>
      <c r="T180" s="11">
        <v>0.02</v>
      </c>
      <c r="U180" s="11">
        <v>5.0000000000000001E-3</v>
      </c>
      <c r="V180" s="11">
        <v>0.108</v>
      </c>
      <c r="W180" s="11">
        <v>0.10299999999999999</v>
      </c>
      <c r="X180" s="11">
        <v>4.7E-2</v>
      </c>
      <c r="Y180" s="11">
        <v>0.128</v>
      </c>
      <c r="Z180" s="11"/>
      <c r="AA180" s="11"/>
      <c r="AB180" s="11"/>
      <c r="AC180" s="14"/>
      <c r="AD180" s="14"/>
      <c r="AE180" s="14"/>
      <c r="AF180" s="14"/>
      <c r="AG180" s="14"/>
    </row>
    <row r="181" spans="1:33">
      <c r="A181" s="6" t="s">
        <v>272</v>
      </c>
      <c r="B181" s="7" t="s">
        <v>66</v>
      </c>
      <c r="C181" s="8">
        <v>5871.8970010000003</v>
      </c>
      <c r="D181" s="8">
        <v>46.106000999999999</v>
      </c>
      <c r="E181" s="8">
        <v>1840.5393999999999</v>
      </c>
      <c r="F181" s="8">
        <v>5745.3950000000004</v>
      </c>
      <c r="G181" s="8">
        <v>3279.5583710000001</v>
      </c>
      <c r="H181" s="8">
        <v>1380.7483139999999</v>
      </c>
      <c r="I181" s="8">
        <v>1204.254171</v>
      </c>
      <c r="J181" s="2">
        <v>23988</v>
      </c>
      <c r="K181" s="8"/>
      <c r="L181" s="8">
        <f t="shared" si="4"/>
        <v>43356.498258</v>
      </c>
      <c r="M181" s="8"/>
      <c r="O181" s="11">
        <v>0.183</v>
      </c>
      <c r="P181" s="11">
        <v>9.8000000000000004E-2</v>
      </c>
      <c r="Q181" s="11">
        <v>0.23</v>
      </c>
      <c r="R181" s="11">
        <v>3.0000000000000001E-3</v>
      </c>
      <c r="S181" s="11">
        <v>2.5000000000000001E-2</v>
      </c>
      <c r="T181" s="11">
        <v>3.4000000000000002E-2</v>
      </c>
      <c r="U181" s="11">
        <v>5.0000000000000001E-3</v>
      </c>
      <c r="V181" s="11">
        <v>5.8999999999999997E-2</v>
      </c>
      <c r="W181" s="11">
        <v>0.127</v>
      </c>
      <c r="X181" s="11">
        <v>0.05</v>
      </c>
      <c r="Y181" s="11">
        <v>0.186</v>
      </c>
      <c r="Z181" s="11"/>
      <c r="AA181" s="11"/>
      <c r="AB181" s="11"/>
      <c r="AC181" s="14"/>
      <c r="AD181" s="14"/>
      <c r="AE181" s="14"/>
      <c r="AF181" s="14"/>
      <c r="AG181" s="14"/>
    </row>
    <row r="182" spans="1:33">
      <c r="A182" s="6" t="s">
        <v>273</v>
      </c>
      <c r="B182" s="7" t="s">
        <v>66</v>
      </c>
      <c r="C182" s="8">
        <v>553.15797999999995</v>
      </c>
      <c r="D182" s="8">
        <v>15.95185</v>
      </c>
      <c r="E182" s="8">
        <v>1143.4015999999999</v>
      </c>
      <c r="F182" s="8">
        <v>3332.9668000000001</v>
      </c>
      <c r="G182" s="8">
        <v>1580.573408</v>
      </c>
      <c r="H182" s="8">
        <v>716.37309200000004</v>
      </c>
      <c r="I182" s="8">
        <v>661.48097099999995</v>
      </c>
      <c r="J182" s="2">
        <v>12951</v>
      </c>
      <c r="K182" s="8"/>
      <c r="L182" s="8">
        <f t="shared" si="4"/>
        <v>20954.905701</v>
      </c>
      <c r="M182" s="8"/>
      <c r="O182" s="11">
        <v>7.0000000000000007E-2</v>
      </c>
      <c r="P182" s="11">
        <v>8.8999999999999996E-2</v>
      </c>
      <c r="Q182" s="11">
        <v>0.29699999999999999</v>
      </c>
      <c r="R182" s="11">
        <v>6.0000000000000001E-3</v>
      </c>
      <c r="S182" s="11">
        <v>2.7E-2</v>
      </c>
      <c r="T182" s="11">
        <v>2.9000000000000001E-2</v>
      </c>
      <c r="U182" s="11">
        <v>7.0000000000000001E-3</v>
      </c>
      <c r="V182" s="11">
        <v>5.2999999999999999E-2</v>
      </c>
      <c r="W182" s="11">
        <v>0.154</v>
      </c>
      <c r="X182" s="11">
        <v>6.9000000000000006E-2</v>
      </c>
      <c r="Y182" s="11">
        <v>0.2</v>
      </c>
      <c r="Z182" s="11"/>
      <c r="AA182" s="11"/>
      <c r="AB182" s="11"/>
      <c r="AC182" s="14"/>
      <c r="AD182" s="14"/>
      <c r="AE182" s="14"/>
      <c r="AF182" s="14"/>
      <c r="AG182" s="14"/>
    </row>
    <row r="183" spans="1:33">
      <c r="A183" s="6" t="s">
        <v>274</v>
      </c>
      <c r="B183" s="7" t="s">
        <v>66</v>
      </c>
      <c r="C183" s="8">
        <v>469.5</v>
      </c>
      <c r="D183" s="8">
        <v>3.5554999999999999</v>
      </c>
      <c r="E183" s="8">
        <v>164.74680000000001</v>
      </c>
      <c r="F183" s="8">
        <v>304.38</v>
      </c>
      <c r="G183" s="8">
        <v>229.0419</v>
      </c>
      <c r="H183" s="8">
        <v>164.8998</v>
      </c>
      <c r="I183" s="8">
        <v>137.1182</v>
      </c>
      <c r="J183" s="2">
        <v>2233</v>
      </c>
      <c r="K183" s="8"/>
      <c r="L183" s="8">
        <f t="shared" si="4"/>
        <v>3706.2422000000001</v>
      </c>
      <c r="M183" s="8"/>
      <c r="O183" s="11">
        <v>0.109</v>
      </c>
      <c r="P183" s="11">
        <v>6.8000000000000005E-2</v>
      </c>
      <c r="Q183" s="11">
        <v>0.27800000000000002</v>
      </c>
      <c r="R183" s="11">
        <v>4.0000000000000001E-3</v>
      </c>
      <c r="S183" s="11">
        <v>2.8000000000000001E-2</v>
      </c>
      <c r="T183" s="11">
        <v>3.6999999999999998E-2</v>
      </c>
      <c r="U183" s="11">
        <v>6.0000000000000001E-3</v>
      </c>
      <c r="V183" s="11">
        <v>3.5000000000000003E-2</v>
      </c>
      <c r="W183" s="11">
        <v>0.14799999999999999</v>
      </c>
      <c r="X183" s="11">
        <v>5.3999999999999999E-2</v>
      </c>
      <c r="Y183" s="11">
        <v>0.23200000000000001</v>
      </c>
      <c r="Z183" s="11"/>
      <c r="AA183" s="11"/>
      <c r="AB183" s="11"/>
      <c r="AC183" s="14"/>
      <c r="AD183" s="14"/>
      <c r="AE183" s="14"/>
      <c r="AF183" s="14"/>
      <c r="AG183" s="14"/>
    </row>
    <row r="184" spans="1:33">
      <c r="A184" s="6" t="s">
        <v>275</v>
      </c>
      <c r="B184" s="7" t="s">
        <v>66</v>
      </c>
      <c r="C184" s="8">
        <v>187.35</v>
      </c>
      <c r="D184" s="8">
        <v>2.7943690000000001</v>
      </c>
      <c r="E184" s="8">
        <v>272.74919999999997</v>
      </c>
      <c r="F184" s="8">
        <v>375.57</v>
      </c>
      <c r="G184" s="8">
        <v>446.54874599999999</v>
      </c>
      <c r="H184" s="8">
        <v>186.96859899999998</v>
      </c>
      <c r="I184" s="8">
        <v>205.237213</v>
      </c>
      <c r="J184" s="2">
        <v>2922</v>
      </c>
      <c r="K184" s="8"/>
      <c r="L184" s="8">
        <f t="shared" si="4"/>
        <v>4599.2181270000001</v>
      </c>
      <c r="M184" s="8"/>
      <c r="O184" s="11">
        <v>2.5999999999999999E-2</v>
      </c>
      <c r="P184" s="11">
        <v>6.7000000000000004E-2</v>
      </c>
      <c r="Q184" s="11">
        <v>0.30399999999999999</v>
      </c>
      <c r="R184" s="11">
        <v>4.0000000000000001E-3</v>
      </c>
      <c r="S184" s="11">
        <v>2.9000000000000001E-2</v>
      </c>
      <c r="T184" s="11">
        <v>4.2000000000000003E-2</v>
      </c>
      <c r="U184" s="11">
        <v>6.0000000000000001E-3</v>
      </c>
      <c r="V184" s="11">
        <v>4.9000000000000002E-2</v>
      </c>
      <c r="W184" s="11">
        <v>0.154</v>
      </c>
      <c r="X184" s="11">
        <v>0.05</v>
      </c>
      <c r="Y184" s="11">
        <v>0.26900000000000002</v>
      </c>
      <c r="Z184" s="11"/>
      <c r="AA184" s="11"/>
      <c r="AB184" s="11"/>
      <c r="AC184" s="14"/>
      <c r="AD184" s="14"/>
      <c r="AE184" s="14"/>
      <c r="AF184" s="14"/>
      <c r="AG184" s="14"/>
    </row>
    <row r="185" spans="1:33">
      <c r="A185" s="6" t="s">
        <v>276</v>
      </c>
      <c r="B185" s="7" t="s">
        <v>66</v>
      </c>
      <c r="C185" s="8">
        <v>14133.230142</v>
      </c>
      <c r="D185" s="8">
        <v>66.586518999999996</v>
      </c>
      <c r="E185" s="8">
        <v>538.320243</v>
      </c>
      <c r="F185" s="8">
        <v>4354.0796929999997</v>
      </c>
      <c r="G185" s="8">
        <v>3713.2746360000001</v>
      </c>
      <c r="H185" s="8">
        <v>2721.33878</v>
      </c>
      <c r="I185" s="8">
        <v>2347.4076169999998</v>
      </c>
      <c r="J185" s="2">
        <v>31505</v>
      </c>
      <c r="K185" s="8"/>
      <c r="L185" s="8">
        <f t="shared" si="4"/>
        <v>59379.237630000003</v>
      </c>
      <c r="M185" s="8"/>
      <c r="O185" s="11">
        <v>0.11</v>
      </c>
      <c r="P185" s="11">
        <v>0.11700000000000001</v>
      </c>
      <c r="Q185" s="11">
        <v>0.29299999999999998</v>
      </c>
      <c r="R185" s="11">
        <v>4.0000000000000001E-3</v>
      </c>
      <c r="S185" s="11">
        <v>2.3E-2</v>
      </c>
      <c r="T185" s="11">
        <v>2.1000000000000001E-2</v>
      </c>
      <c r="U185" s="11">
        <v>6.0000000000000001E-3</v>
      </c>
      <c r="V185" s="11">
        <v>6.0999999999999999E-2</v>
      </c>
      <c r="W185" s="11">
        <v>0.13</v>
      </c>
      <c r="X185" s="11">
        <v>6.3E-2</v>
      </c>
      <c r="Y185" s="11">
        <v>0.17100000000000001</v>
      </c>
      <c r="Z185" s="11"/>
      <c r="AA185" s="11"/>
      <c r="AB185" s="11"/>
      <c r="AC185" s="14"/>
      <c r="AD185" s="14"/>
      <c r="AE185" s="14"/>
      <c r="AF185" s="14"/>
      <c r="AG185" s="14"/>
    </row>
    <row r="186" spans="1:33">
      <c r="A186" s="6" t="s">
        <v>277</v>
      </c>
      <c r="B186" s="7" t="s">
        <v>66</v>
      </c>
      <c r="C186" s="8">
        <v>1817.87</v>
      </c>
      <c r="D186" s="8">
        <v>3.5409999999999999</v>
      </c>
      <c r="E186" s="8">
        <v>648.64049999999997</v>
      </c>
      <c r="F186" s="8">
        <v>1116.5139999999999</v>
      </c>
      <c r="G186" s="8">
        <v>768.98200000000008</v>
      </c>
      <c r="H186" s="8">
        <v>490.8775</v>
      </c>
      <c r="I186" s="8">
        <v>516.82399999999996</v>
      </c>
      <c r="J186" s="2">
        <v>7049</v>
      </c>
      <c r="K186" s="8"/>
      <c r="L186" s="8">
        <f t="shared" si="4"/>
        <v>12412.249</v>
      </c>
      <c r="M186" s="8"/>
      <c r="O186" s="11">
        <v>0.19800000000000001</v>
      </c>
      <c r="P186" s="11">
        <v>0.18</v>
      </c>
      <c r="Q186" s="11">
        <v>0.189</v>
      </c>
      <c r="R186" s="11">
        <v>4.0000000000000001E-3</v>
      </c>
      <c r="S186" s="11">
        <v>1.7999999999999999E-2</v>
      </c>
      <c r="T186" s="11">
        <v>0.02</v>
      </c>
      <c r="U186" s="11">
        <v>5.0000000000000001E-3</v>
      </c>
      <c r="V186" s="11">
        <v>0.108</v>
      </c>
      <c r="W186" s="11">
        <v>0.10299999999999999</v>
      </c>
      <c r="X186" s="11">
        <v>4.7E-2</v>
      </c>
      <c r="Y186" s="11">
        <v>0.128</v>
      </c>
      <c r="Z186" s="11"/>
      <c r="AA186" s="11"/>
      <c r="AB186" s="11"/>
      <c r="AC186" s="14"/>
      <c r="AD186" s="14"/>
      <c r="AE186" s="14"/>
      <c r="AF186" s="14"/>
      <c r="AG186" s="14"/>
    </row>
    <row r="187" spans="1:33">
      <c r="A187" s="6" t="s">
        <v>278</v>
      </c>
      <c r="B187" s="7" t="s">
        <v>66</v>
      </c>
      <c r="C187" s="8">
        <v>2791.491</v>
      </c>
      <c r="D187" s="8">
        <v>7.6466000000000003</v>
      </c>
      <c r="E187" s="8">
        <v>151.91079999999999</v>
      </c>
      <c r="F187" s="8">
        <v>848.22500000000002</v>
      </c>
      <c r="G187" s="8">
        <v>326.14879999999999</v>
      </c>
      <c r="H187" s="8">
        <v>248.92169999999999</v>
      </c>
      <c r="I187" s="8">
        <v>286.0086</v>
      </c>
      <c r="J187" s="2">
        <v>5127</v>
      </c>
      <c r="K187" s="8"/>
      <c r="L187" s="8">
        <f t="shared" ref="L187:L198" si="5">SUM(C187:J187)</f>
        <v>9787.3525000000009</v>
      </c>
      <c r="M187" s="8"/>
      <c r="O187" s="11">
        <v>0.183</v>
      </c>
      <c r="P187" s="11">
        <v>9.8000000000000004E-2</v>
      </c>
      <c r="Q187" s="11">
        <v>0.23</v>
      </c>
      <c r="R187" s="11">
        <v>3.0000000000000001E-3</v>
      </c>
      <c r="S187" s="11">
        <v>2.5000000000000001E-2</v>
      </c>
      <c r="T187" s="11">
        <v>3.4000000000000002E-2</v>
      </c>
      <c r="U187" s="11">
        <v>5.0000000000000001E-3</v>
      </c>
      <c r="V187" s="11">
        <v>5.8999999999999997E-2</v>
      </c>
      <c r="W187" s="11">
        <v>0.127</v>
      </c>
      <c r="X187" s="11">
        <v>0.05</v>
      </c>
      <c r="Y187" s="11">
        <v>0.186</v>
      </c>
      <c r="Z187" s="11"/>
      <c r="AA187" s="11"/>
      <c r="AB187" s="11"/>
      <c r="AC187" s="14"/>
      <c r="AD187" s="14"/>
      <c r="AE187" s="14"/>
      <c r="AF187" s="14"/>
      <c r="AG187" s="14"/>
    </row>
    <row r="188" spans="1:33">
      <c r="A188" s="6" t="s">
        <v>279</v>
      </c>
      <c r="B188" s="7" t="s">
        <v>66</v>
      </c>
      <c r="C188" s="8">
        <v>5871.8970010000003</v>
      </c>
      <c r="D188" s="8">
        <v>46.106000999999999</v>
      </c>
      <c r="E188" s="8">
        <v>1840.5393999999999</v>
      </c>
      <c r="F188" s="8">
        <v>5745.3950000000004</v>
      </c>
      <c r="G188" s="8">
        <v>3279.5583710000001</v>
      </c>
      <c r="H188" s="8">
        <v>1380.7483139999999</v>
      </c>
      <c r="I188" s="8">
        <v>1204.254171</v>
      </c>
      <c r="J188" s="2">
        <v>23988</v>
      </c>
      <c r="K188" s="8"/>
      <c r="L188" s="8">
        <f t="shared" si="5"/>
        <v>43356.498258</v>
      </c>
      <c r="M188" s="8"/>
      <c r="O188" s="11">
        <v>7.0000000000000007E-2</v>
      </c>
      <c r="P188" s="11">
        <v>8.8999999999999996E-2</v>
      </c>
      <c r="Q188" s="11">
        <v>0.29699999999999999</v>
      </c>
      <c r="R188" s="11">
        <v>6.0000000000000001E-3</v>
      </c>
      <c r="S188" s="11">
        <v>2.7E-2</v>
      </c>
      <c r="T188" s="11">
        <v>2.9000000000000001E-2</v>
      </c>
      <c r="U188" s="11">
        <v>7.0000000000000001E-3</v>
      </c>
      <c r="V188" s="11">
        <v>5.2999999999999999E-2</v>
      </c>
      <c r="W188" s="11">
        <v>0.154</v>
      </c>
      <c r="X188" s="11">
        <v>6.9000000000000006E-2</v>
      </c>
      <c r="Y188" s="11">
        <v>0.2</v>
      </c>
      <c r="Z188" s="11"/>
      <c r="AA188" s="11"/>
      <c r="AB188" s="11"/>
      <c r="AC188" s="14"/>
      <c r="AD188" s="14"/>
      <c r="AE188" s="14"/>
      <c r="AF188" s="14"/>
      <c r="AG188" s="14"/>
    </row>
    <row r="189" spans="1:33">
      <c r="A189" s="6" t="s">
        <v>280</v>
      </c>
      <c r="B189" s="7" t="s">
        <v>66</v>
      </c>
      <c r="C189" s="8">
        <v>553.15797999999995</v>
      </c>
      <c r="D189" s="8">
        <v>15.95185</v>
      </c>
      <c r="E189" s="8">
        <v>1143.4015999999999</v>
      </c>
      <c r="F189" s="8">
        <v>3332.9668000000001</v>
      </c>
      <c r="G189" s="8">
        <v>1580.573408</v>
      </c>
      <c r="H189" s="8">
        <v>716.37309200000004</v>
      </c>
      <c r="I189" s="8">
        <v>661.48097099999995</v>
      </c>
      <c r="J189" s="2">
        <v>12951</v>
      </c>
      <c r="K189" s="8"/>
      <c r="L189" s="8">
        <f t="shared" si="5"/>
        <v>20954.905701</v>
      </c>
      <c r="M189" s="8"/>
      <c r="O189" s="11">
        <v>0.109</v>
      </c>
      <c r="P189" s="11">
        <v>6.8000000000000005E-2</v>
      </c>
      <c r="Q189" s="11">
        <v>0.27800000000000002</v>
      </c>
      <c r="R189" s="11">
        <v>4.0000000000000001E-3</v>
      </c>
      <c r="S189" s="11">
        <v>2.8000000000000001E-2</v>
      </c>
      <c r="T189" s="11">
        <v>3.6999999999999998E-2</v>
      </c>
      <c r="U189" s="11">
        <v>6.0000000000000001E-3</v>
      </c>
      <c r="V189" s="11">
        <v>3.5000000000000003E-2</v>
      </c>
      <c r="W189" s="11">
        <v>0.14799999999999999</v>
      </c>
      <c r="X189" s="11">
        <v>5.3999999999999999E-2</v>
      </c>
      <c r="Y189" s="11">
        <v>0.23200000000000001</v>
      </c>
      <c r="Z189" s="11"/>
      <c r="AA189" s="11"/>
      <c r="AB189" s="11"/>
      <c r="AC189" s="14"/>
      <c r="AD189" s="14"/>
      <c r="AE189" s="14"/>
      <c r="AF189" s="14"/>
      <c r="AG189" s="14"/>
    </row>
    <row r="190" spans="1:33">
      <c r="A190" s="6" t="s">
        <v>281</v>
      </c>
      <c r="B190" s="7" t="s">
        <v>66</v>
      </c>
      <c r="C190" s="8">
        <v>469.5</v>
      </c>
      <c r="D190" s="8">
        <v>3.5554999999999999</v>
      </c>
      <c r="E190" s="8">
        <v>164.74680000000001</v>
      </c>
      <c r="F190" s="8">
        <v>304.38</v>
      </c>
      <c r="G190" s="8">
        <v>229.0419</v>
      </c>
      <c r="H190" s="8">
        <v>164.8998</v>
      </c>
      <c r="I190" s="8">
        <v>137.1182</v>
      </c>
      <c r="J190" s="2">
        <v>2233</v>
      </c>
      <c r="K190" s="8"/>
      <c r="L190" s="8">
        <f t="shared" si="5"/>
        <v>3706.2422000000001</v>
      </c>
      <c r="M190" s="8"/>
      <c r="O190" s="11">
        <v>2.5999999999999999E-2</v>
      </c>
      <c r="P190" s="11">
        <v>6.7000000000000004E-2</v>
      </c>
      <c r="Q190" s="11">
        <v>0.30399999999999999</v>
      </c>
      <c r="R190" s="11">
        <v>4.0000000000000001E-3</v>
      </c>
      <c r="S190" s="11">
        <v>2.9000000000000001E-2</v>
      </c>
      <c r="T190" s="11">
        <v>4.2000000000000003E-2</v>
      </c>
      <c r="U190" s="11">
        <v>6.0000000000000001E-3</v>
      </c>
      <c r="V190" s="11">
        <v>4.9000000000000002E-2</v>
      </c>
      <c r="W190" s="11">
        <v>0.154</v>
      </c>
      <c r="X190" s="11">
        <v>0.05</v>
      </c>
      <c r="Y190" s="11">
        <v>0.26900000000000002</v>
      </c>
      <c r="Z190" s="11"/>
      <c r="AA190" s="11"/>
      <c r="AB190" s="11"/>
      <c r="AC190" s="14"/>
      <c r="AD190" s="14"/>
      <c r="AE190" s="14"/>
      <c r="AF190" s="14"/>
      <c r="AG190" s="14"/>
    </row>
    <row r="191" spans="1:33">
      <c r="A191" s="6" t="s">
        <v>282</v>
      </c>
      <c r="B191" s="7" t="s">
        <v>66</v>
      </c>
      <c r="C191" s="8">
        <v>187.35</v>
      </c>
      <c r="D191" s="8">
        <v>2.7943690000000001</v>
      </c>
      <c r="E191" s="8">
        <v>272.74919999999997</v>
      </c>
      <c r="F191" s="8">
        <v>375.57</v>
      </c>
      <c r="G191" s="8">
        <v>446.54874599999999</v>
      </c>
      <c r="H191" s="8">
        <v>186.96859899999998</v>
      </c>
      <c r="I191" s="8">
        <v>205.237213</v>
      </c>
      <c r="J191" s="2">
        <v>2922</v>
      </c>
      <c r="K191" s="8"/>
      <c r="L191" s="8">
        <f t="shared" si="5"/>
        <v>4599.2181270000001</v>
      </c>
      <c r="M191" s="8"/>
      <c r="O191" s="11">
        <v>0.11</v>
      </c>
      <c r="P191" s="11">
        <v>0.11700000000000001</v>
      </c>
      <c r="Q191" s="11">
        <v>0.29299999999999998</v>
      </c>
      <c r="R191" s="11">
        <v>4.0000000000000001E-3</v>
      </c>
      <c r="S191" s="11">
        <v>2.3E-2</v>
      </c>
      <c r="T191" s="11">
        <v>2.1000000000000001E-2</v>
      </c>
      <c r="U191" s="11">
        <v>6.0000000000000001E-3</v>
      </c>
      <c r="V191" s="11">
        <v>6.0999999999999999E-2</v>
      </c>
      <c r="W191" s="11">
        <v>0.13</v>
      </c>
      <c r="X191" s="11">
        <v>6.3E-2</v>
      </c>
      <c r="Y191" s="11">
        <v>0.17100000000000001</v>
      </c>
      <c r="Z191" s="11"/>
      <c r="AA191" s="11"/>
      <c r="AB191" s="11"/>
      <c r="AC191" s="14"/>
      <c r="AD191" s="14"/>
      <c r="AE191" s="14"/>
      <c r="AF191" s="14"/>
      <c r="AG191" s="14"/>
    </row>
    <row r="192" spans="1:33">
      <c r="A192" s="6" t="s">
        <v>283</v>
      </c>
      <c r="B192" s="7" t="s">
        <v>66</v>
      </c>
      <c r="C192" s="8">
        <v>14133.230142</v>
      </c>
      <c r="D192" s="8">
        <v>66.586518999999996</v>
      </c>
      <c r="E192" s="8">
        <v>538.320243</v>
      </c>
      <c r="F192" s="8">
        <v>4354.0796929999997</v>
      </c>
      <c r="G192" s="8">
        <v>3713.2746360000001</v>
      </c>
      <c r="H192" s="8">
        <v>2721.33878</v>
      </c>
      <c r="I192" s="8">
        <v>2347.4076169999998</v>
      </c>
      <c r="J192" s="2">
        <v>31505</v>
      </c>
      <c r="K192" s="8"/>
      <c r="L192" s="8">
        <f t="shared" si="5"/>
        <v>59379.237630000003</v>
      </c>
      <c r="M192" s="8"/>
      <c r="O192" s="11">
        <v>0.19800000000000001</v>
      </c>
      <c r="P192" s="11">
        <v>0.18</v>
      </c>
      <c r="Q192" s="11">
        <v>0.189</v>
      </c>
      <c r="R192" s="11">
        <v>4.0000000000000001E-3</v>
      </c>
      <c r="S192" s="11">
        <v>1.7999999999999999E-2</v>
      </c>
      <c r="T192" s="11">
        <v>0.02</v>
      </c>
      <c r="U192" s="11">
        <v>5.0000000000000001E-3</v>
      </c>
      <c r="V192" s="11">
        <v>0.108</v>
      </c>
      <c r="W192" s="11">
        <v>0.10299999999999999</v>
      </c>
      <c r="X192" s="11">
        <v>4.7E-2</v>
      </c>
      <c r="Y192" s="11">
        <v>0.128</v>
      </c>
      <c r="Z192" s="11"/>
      <c r="AA192" s="11"/>
      <c r="AB192" s="11"/>
      <c r="AC192" s="14"/>
      <c r="AD192" s="14"/>
      <c r="AE192" s="14"/>
      <c r="AF192" s="14"/>
      <c r="AG192" s="14"/>
    </row>
    <row r="193" spans="1:33">
      <c r="A193" s="6" t="s">
        <v>284</v>
      </c>
      <c r="B193" s="7" t="s">
        <v>66</v>
      </c>
      <c r="C193" s="8">
        <v>1817.87</v>
      </c>
      <c r="D193" s="8">
        <v>3.5409999999999999</v>
      </c>
      <c r="E193" s="8">
        <v>648.64049999999997</v>
      </c>
      <c r="F193" s="8">
        <v>1116.5139999999999</v>
      </c>
      <c r="G193" s="8">
        <v>768.98200000000008</v>
      </c>
      <c r="H193" s="8">
        <v>490.8775</v>
      </c>
      <c r="I193" s="8">
        <v>516.82399999999996</v>
      </c>
      <c r="J193" s="2">
        <v>7049</v>
      </c>
      <c r="K193" s="8"/>
      <c r="L193" s="8">
        <f t="shared" si="5"/>
        <v>12412.249</v>
      </c>
      <c r="M193" s="8"/>
      <c r="O193" s="11">
        <v>0.183</v>
      </c>
      <c r="P193" s="11">
        <v>9.8000000000000004E-2</v>
      </c>
      <c r="Q193" s="11">
        <v>0.23</v>
      </c>
      <c r="R193" s="11">
        <v>3.0000000000000001E-3</v>
      </c>
      <c r="S193" s="11">
        <v>2.5000000000000001E-2</v>
      </c>
      <c r="T193" s="11">
        <v>3.4000000000000002E-2</v>
      </c>
      <c r="U193" s="11">
        <v>5.0000000000000001E-3</v>
      </c>
      <c r="V193" s="11">
        <v>5.8999999999999997E-2</v>
      </c>
      <c r="W193" s="11">
        <v>0.127</v>
      </c>
      <c r="X193" s="11">
        <v>0.05</v>
      </c>
      <c r="Y193" s="11">
        <v>0.186</v>
      </c>
      <c r="Z193" s="11"/>
      <c r="AA193" s="11"/>
      <c r="AB193" s="11"/>
      <c r="AC193" s="14"/>
      <c r="AD193" s="14"/>
      <c r="AE193" s="14"/>
      <c r="AF193" s="14"/>
      <c r="AG193" s="14"/>
    </row>
    <row r="194" spans="1:33">
      <c r="A194" s="6" t="s">
        <v>285</v>
      </c>
      <c r="B194" s="7" t="s">
        <v>66</v>
      </c>
      <c r="C194" s="8">
        <v>2791.491</v>
      </c>
      <c r="D194" s="8">
        <v>7.6466000000000003</v>
      </c>
      <c r="E194" s="8">
        <v>151.91079999999999</v>
      </c>
      <c r="F194" s="8">
        <v>848.22500000000002</v>
      </c>
      <c r="G194" s="8">
        <v>326.14879999999999</v>
      </c>
      <c r="H194" s="8">
        <v>248.92169999999999</v>
      </c>
      <c r="I194" s="8">
        <v>286.0086</v>
      </c>
      <c r="J194" s="2">
        <v>5127</v>
      </c>
      <c r="K194" s="8"/>
      <c r="L194" s="8">
        <f t="shared" si="5"/>
        <v>9787.3525000000009</v>
      </c>
      <c r="M194" s="8"/>
      <c r="O194" s="11">
        <v>7.0000000000000007E-2</v>
      </c>
      <c r="P194" s="11">
        <v>8.8999999999999996E-2</v>
      </c>
      <c r="Q194" s="11">
        <v>0.29699999999999999</v>
      </c>
      <c r="R194" s="11">
        <v>6.0000000000000001E-3</v>
      </c>
      <c r="S194" s="11">
        <v>2.7E-2</v>
      </c>
      <c r="T194" s="11">
        <v>2.9000000000000001E-2</v>
      </c>
      <c r="U194" s="11">
        <v>7.0000000000000001E-3</v>
      </c>
      <c r="V194" s="11">
        <v>5.2999999999999999E-2</v>
      </c>
      <c r="W194" s="11">
        <v>0.154</v>
      </c>
      <c r="X194" s="11">
        <v>6.9000000000000006E-2</v>
      </c>
      <c r="Y194" s="11">
        <v>0.2</v>
      </c>
      <c r="Z194" s="11"/>
      <c r="AA194" s="11"/>
      <c r="AB194" s="11"/>
      <c r="AC194" s="14"/>
      <c r="AD194" s="14"/>
      <c r="AE194" s="14"/>
      <c r="AF194" s="14"/>
      <c r="AG194" s="14"/>
    </row>
    <row r="195" spans="1:33">
      <c r="A195" s="6" t="s">
        <v>286</v>
      </c>
      <c r="B195" s="7" t="s">
        <v>66</v>
      </c>
      <c r="C195" s="8">
        <v>5871.8970010000003</v>
      </c>
      <c r="D195" s="8">
        <v>46.106000999999999</v>
      </c>
      <c r="E195" s="8">
        <v>1840.5393999999999</v>
      </c>
      <c r="F195" s="8">
        <v>5745.3950000000004</v>
      </c>
      <c r="G195" s="8">
        <v>3279.5583710000001</v>
      </c>
      <c r="H195" s="8">
        <v>1380.7483139999999</v>
      </c>
      <c r="I195" s="8">
        <v>1204.254171</v>
      </c>
      <c r="J195" s="2">
        <v>23988</v>
      </c>
      <c r="K195" s="8"/>
      <c r="L195" s="8">
        <f t="shared" si="5"/>
        <v>43356.498258</v>
      </c>
      <c r="M195" s="8"/>
      <c r="O195" s="11">
        <v>0.109</v>
      </c>
      <c r="P195" s="11">
        <v>6.8000000000000005E-2</v>
      </c>
      <c r="Q195" s="11">
        <v>0.27800000000000002</v>
      </c>
      <c r="R195" s="11">
        <v>4.0000000000000001E-3</v>
      </c>
      <c r="S195" s="11">
        <v>2.8000000000000001E-2</v>
      </c>
      <c r="T195" s="11">
        <v>3.6999999999999998E-2</v>
      </c>
      <c r="U195" s="11">
        <v>6.0000000000000001E-3</v>
      </c>
      <c r="V195" s="11">
        <v>3.5000000000000003E-2</v>
      </c>
      <c r="W195" s="11">
        <v>0.14799999999999999</v>
      </c>
      <c r="X195" s="11">
        <v>5.3999999999999999E-2</v>
      </c>
      <c r="Y195" s="11">
        <v>0.23200000000000001</v>
      </c>
      <c r="Z195" s="11"/>
      <c r="AA195" s="11"/>
      <c r="AB195" s="11"/>
      <c r="AC195" s="14"/>
      <c r="AD195" s="14"/>
      <c r="AE195" s="14"/>
      <c r="AF195" s="14"/>
      <c r="AG195" s="14"/>
    </row>
    <row r="196" spans="1:33">
      <c r="A196" s="6" t="s">
        <v>287</v>
      </c>
      <c r="B196" s="7" t="s">
        <v>66</v>
      </c>
      <c r="C196" s="8">
        <v>553.15797999999995</v>
      </c>
      <c r="D196" s="8">
        <v>15.95185</v>
      </c>
      <c r="E196" s="8">
        <v>1143.4015999999999</v>
      </c>
      <c r="F196" s="8">
        <v>3332.9668000000001</v>
      </c>
      <c r="G196" s="8">
        <v>1580.573408</v>
      </c>
      <c r="H196" s="8">
        <v>716.37309200000004</v>
      </c>
      <c r="I196" s="8">
        <v>661.48097099999995</v>
      </c>
      <c r="J196" s="2">
        <v>12951</v>
      </c>
      <c r="K196" s="8"/>
      <c r="L196" s="8">
        <f t="shared" si="5"/>
        <v>20954.905701</v>
      </c>
      <c r="M196" s="8"/>
      <c r="O196" s="11">
        <v>2.5999999999999999E-2</v>
      </c>
      <c r="P196" s="11">
        <v>6.7000000000000004E-2</v>
      </c>
      <c r="Q196" s="11">
        <v>0.30399999999999999</v>
      </c>
      <c r="R196" s="11">
        <v>4.0000000000000001E-3</v>
      </c>
      <c r="S196" s="11">
        <v>2.9000000000000001E-2</v>
      </c>
      <c r="T196" s="11">
        <v>4.2000000000000003E-2</v>
      </c>
      <c r="U196" s="11">
        <v>6.0000000000000001E-3</v>
      </c>
      <c r="V196" s="11">
        <v>4.9000000000000002E-2</v>
      </c>
      <c r="W196" s="11">
        <v>0.154</v>
      </c>
      <c r="X196" s="11">
        <v>0.05</v>
      </c>
      <c r="Y196" s="11">
        <v>0.26900000000000002</v>
      </c>
      <c r="Z196" s="11"/>
      <c r="AA196" s="11"/>
      <c r="AB196" s="11"/>
      <c r="AC196" s="14"/>
      <c r="AD196" s="14"/>
      <c r="AE196" s="14"/>
      <c r="AF196" s="14"/>
      <c r="AG196" s="14"/>
    </row>
    <row r="197" spans="1:33">
      <c r="A197" s="6" t="s">
        <v>288</v>
      </c>
      <c r="B197" s="7" t="s">
        <v>66</v>
      </c>
      <c r="C197" s="8">
        <v>469.5</v>
      </c>
      <c r="D197" s="8">
        <v>3.5554999999999999</v>
      </c>
      <c r="E197" s="8">
        <v>164.74680000000001</v>
      </c>
      <c r="F197" s="8">
        <v>304.38</v>
      </c>
      <c r="G197" s="8">
        <v>229.0419</v>
      </c>
      <c r="H197" s="8">
        <v>164.8998</v>
      </c>
      <c r="I197" s="8">
        <v>137.1182</v>
      </c>
      <c r="J197" s="2">
        <v>2233</v>
      </c>
      <c r="K197" s="8"/>
      <c r="L197" s="8">
        <f t="shared" si="5"/>
        <v>3706.2422000000001</v>
      </c>
      <c r="M197" s="8"/>
      <c r="O197" s="11">
        <v>0.11</v>
      </c>
      <c r="P197" s="11">
        <v>0.11700000000000001</v>
      </c>
      <c r="Q197" s="11">
        <v>0.29299999999999998</v>
      </c>
      <c r="R197" s="11">
        <v>4.0000000000000001E-3</v>
      </c>
      <c r="S197" s="11">
        <v>2.3E-2</v>
      </c>
      <c r="T197" s="11">
        <v>2.1000000000000001E-2</v>
      </c>
      <c r="U197" s="11">
        <v>6.0000000000000001E-3</v>
      </c>
      <c r="V197" s="11">
        <v>6.0999999999999999E-2</v>
      </c>
      <c r="W197" s="11">
        <v>0.13</v>
      </c>
      <c r="X197" s="11">
        <v>6.3E-2</v>
      </c>
      <c r="Y197" s="11">
        <v>0.17100000000000001</v>
      </c>
      <c r="Z197" s="11"/>
      <c r="AA197" s="11"/>
      <c r="AB197" s="11"/>
      <c r="AC197" s="14"/>
      <c r="AD197" s="14"/>
      <c r="AE197" s="14"/>
      <c r="AF197" s="14"/>
      <c r="AG197" s="14"/>
    </row>
    <row r="198" spans="1:33">
      <c r="A198" s="6" t="s">
        <v>289</v>
      </c>
      <c r="B198" s="7" t="s">
        <v>66</v>
      </c>
      <c r="C198" s="8">
        <v>187.35</v>
      </c>
      <c r="D198" s="8">
        <v>2.7943690000000001</v>
      </c>
      <c r="E198" s="8">
        <v>272.74919999999997</v>
      </c>
      <c r="F198" s="8">
        <v>375.57</v>
      </c>
      <c r="G198" s="8">
        <v>446.54874599999999</v>
      </c>
      <c r="H198" s="8">
        <v>186.96859899999998</v>
      </c>
      <c r="I198" s="8">
        <v>205.237213</v>
      </c>
      <c r="J198" s="2">
        <v>2922</v>
      </c>
      <c r="K198" s="8"/>
      <c r="L198" s="8">
        <f t="shared" si="5"/>
        <v>4599.2181270000001</v>
      </c>
      <c r="M198" s="8"/>
      <c r="O198" s="11">
        <v>0.19800000000000001</v>
      </c>
      <c r="P198" s="11">
        <v>0.18</v>
      </c>
      <c r="Q198" s="11">
        <v>0.189</v>
      </c>
      <c r="R198" s="11">
        <v>4.0000000000000001E-3</v>
      </c>
      <c r="S198" s="11">
        <v>1.7999999999999999E-2</v>
      </c>
      <c r="T198" s="11">
        <v>0.02</v>
      </c>
      <c r="U198" s="11">
        <v>5.0000000000000001E-3</v>
      </c>
      <c r="V198" s="11">
        <v>0.108</v>
      </c>
      <c r="W198" s="11">
        <v>0.10299999999999999</v>
      </c>
      <c r="X198" s="11">
        <v>4.7E-2</v>
      </c>
      <c r="Y198" s="11">
        <v>0.128</v>
      </c>
      <c r="Z198" s="11"/>
      <c r="AA198" s="11"/>
      <c r="AB198" s="11"/>
      <c r="AC198" s="14"/>
      <c r="AD198" s="14"/>
      <c r="AE198" s="14"/>
      <c r="AF198" s="14"/>
      <c r="AG198" s="14"/>
    </row>
    <row r="199" spans="1:33">
      <c r="A199" s="6" t="s">
        <v>290</v>
      </c>
      <c r="B199" s="7" t="s">
        <v>66</v>
      </c>
      <c r="C199" s="8">
        <v>14133.230142</v>
      </c>
      <c r="D199" s="8">
        <v>66.586518999999996</v>
      </c>
      <c r="E199" s="8">
        <v>538.320243</v>
      </c>
      <c r="F199" s="8">
        <v>4354.0796929999997</v>
      </c>
      <c r="G199" s="8">
        <v>3713.2746360000001</v>
      </c>
      <c r="H199" s="8">
        <v>2721.33878</v>
      </c>
      <c r="I199" s="8">
        <v>2347.4076169999998</v>
      </c>
      <c r="J199" s="2">
        <v>31505</v>
      </c>
      <c r="K199" s="8"/>
      <c r="L199" s="8">
        <f t="shared" ref="L199:L205" si="6">SUM(C199:J199)</f>
        <v>59379.237630000003</v>
      </c>
      <c r="M199" s="8"/>
      <c r="O199" s="11">
        <v>0.183</v>
      </c>
      <c r="P199" s="11">
        <v>9.8000000000000004E-2</v>
      </c>
      <c r="Q199" s="11">
        <v>0.23</v>
      </c>
      <c r="R199" s="11">
        <v>3.0000000000000001E-3</v>
      </c>
      <c r="S199" s="11">
        <v>2.5000000000000001E-2</v>
      </c>
      <c r="T199" s="11">
        <v>3.4000000000000002E-2</v>
      </c>
      <c r="U199" s="11">
        <v>5.0000000000000001E-3</v>
      </c>
      <c r="V199" s="11">
        <v>5.8999999999999997E-2</v>
      </c>
      <c r="W199" s="11">
        <v>0.127</v>
      </c>
      <c r="X199" s="11">
        <v>0.05</v>
      </c>
      <c r="Y199" s="11">
        <v>0.186</v>
      </c>
      <c r="Z199" s="11"/>
      <c r="AA199" s="11"/>
      <c r="AB199" s="11"/>
      <c r="AC199" s="14"/>
      <c r="AD199" s="14"/>
      <c r="AE199" s="14"/>
      <c r="AF199" s="14"/>
      <c r="AG199" s="14"/>
    </row>
    <row r="200" spans="1:33">
      <c r="A200" s="6" t="s">
        <v>291</v>
      </c>
      <c r="B200" s="7" t="s">
        <v>66</v>
      </c>
      <c r="C200" s="8">
        <v>1817.87</v>
      </c>
      <c r="D200" s="8">
        <v>3.5409999999999999</v>
      </c>
      <c r="E200" s="8">
        <v>648.64049999999997</v>
      </c>
      <c r="F200" s="8">
        <v>1116.5139999999999</v>
      </c>
      <c r="G200" s="8">
        <v>768.98200000000008</v>
      </c>
      <c r="H200" s="8">
        <v>490.8775</v>
      </c>
      <c r="I200" s="8">
        <v>516.82399999999996</v>
      </c>
      <c r="J200" s="2">
        <v>7049</v>
      </c>
      <c r="K200" s="8"/>
      <c r="L200" s="8">
        <f t="shared" si="6"/>
        <v>12412.249</v>
      </c>
      <c r="M200" s="8"/>
      <c r="O200" s="11">
        <v>7.0000000000000007E-2</v>
      </c>
      <c r="P200" s="11">
        <v>8.8999999999999996E-2</v>
      </c>
      <c r="Q200" s="11">
        <v>0.29699999999999999</v>
      </c>
      <c r="R200" s="11">
        <v>6.0000000000000001E-3</v>
      </c>
      <c r="S200" s="11">
        <v>2.7E-2</v>
      </c>
      <c r="T200" s="11">
        <v>2.9000000000000001E-2</v>
      </c>
      <c r="U200" s="11">
        <v>7.0000000000000001E-3</v>
      </c>
      <c r="V200" s="11">
        <v>5.2999999999999999E-2</v>
      </c>
      <c r="W200" s="11">
        <v>0.154</v>
      </c>
      <c r="X200" s="11">
        <v>6.9000000000000006E-2</v>
      </c>
      <c r="Y200" s="11">
        <v>0.2</v>
      </c>
      <c r="Z200" s="11"/>
      <c r="AA200" s="11"/>
      <c r="AB200" s="11"/>
      <c r="AC200" s="14"/>
      <c r="AD200" s="14"/>
      <c r="AE200" s="14"/>
      <c r="AF200" s="14"/>
      <c r="AG200" s="14"/>
    </row>
    <row r="201" spans="1:33">
      <c r="A201" s="6" t="s">
        <v>292</v>
      </c>
      <c r="B201" s="7" t="s">
        <v>66</v>
      </c>
      <c r="C201" s="8">
        <v>2791.491</v>
      </c>
      <c r="D201" s="8">
        <v>7.6466000000000003</v>
      </c>
      <c r="E201" s="8">
        <v>151.91079999999999</v>
      </c>
      <c r="F201" s="8">
        <v>848.22500000000002</v>
      </c>
      <c r="G201" s="8">
        <v>326.14879999999999</v>
      </c>
      <c r="H201" s="8">
        <v>248.92169999999999</v>
      </c>
      <c r="I201" s="8">
        <v>286.0086</v>
      </c>
      <c r="J201" s="2">
        <v>5127</v>
      </c>
      <c r="K201" s="8"/>
      <c r="L201" s="8">
        <f t="shared" si="6"/>
        <v>9787.3525000000009</v>
      </c>
      <c r="M201" s="8"/>
      <c r="O201" s="11">
        <v>0.109</v>
      </c>
      <c r="P201" s="11">
        <v>6.8000000000000005E-2</v>
      </c>
      <c r="Q201" s="11">
        <v>0.27800000000000002</v>
      </c>
      <c r="R201" s="11">
        <v>4.0000000000000001E-3</v>
      </c>
      <c r="S201" s="11">
        <v>2.8000000000000001E-2</v>
      </c>
      <c r="T201" s="11">
        <v>3.6999999999999998E-2</v>
      </c>
      <c r="U201" s="11">
        <v>6.0000000000000001E-3</v>
      </c>
      <c r="V201" s="11">
        <v>3.5000000000000003E-2</v>
      </c>
      <c r="W201" s="11">
        <v>0.14799999999999999</v>
      </c>
      <c r="X201" s="11">
        <v>5.3999999999999999E-2</v>
      </c>
      <c r="Y201" s="11">
        <v>0.23200000000000001</v>
      </c>
      <c r="Z201" s="11"/>
      <c r="AA201" s="11"/>
      <c r="AB201" s="11"/>
      <c r="AC201" s="14"/>
      <c r="AD201" s="14"/>
      <c r="AE201" s="14"/>
      <c r="AF201" s="14"/>
      <c r="AG201" s="14"/>
    </row>
    <row r="202" spans="1:33">
      <c r="A202" s="6" t="s">
        <v>293</v>
      </c>
      <c r="B202" s="7" t="s">
        <v>66</v>
      </c>
      <c r="C202" s="8">
        <v>5871.8970010000003</v>
      </c>
      <c r="D202" s="8">
        <v>46.106000999999999</v>
      </c>
      <c r="E202" s="8">
        <v>1840.5393999999999</v>
      </c>
      <c r="F202" s="8">
        <v>5745.3950000000004</v>
      </c>
      <c r="G202" s="8">
        <v>3279.5583710000001</v>
      </c>
      <c r="H202" s="8">
        <v>1380.7483139999999</v>
      </c>
      <c r="I202" s="8">
        <v>1204.254171</v>
      </c>
      <c r="J202" s="2">
        <v>23988</v>
      </c>
      <c r="K202" s="8"/>
      <c r="L202" s="8">
        <f t="shared" si="6"/>
        <v>43356.498258</v>
      </c>
      <c r="M202" s="8"/>
      <c r="O202" s="11">
        <v>2.5999999999999999E-2</v>
      </c>
      <c r="P202" s="11">
        <v>6.7000000000000004E-2</v>
      </c>
      <c r="Q202" s="11">
        <v>0.30399999999999999</v>
      </c>
      <c r="R202" s="11">
        <v>4.0000000000000001E-3</v>
      </c>
      <c r="S202" s="11">
        <v>2.9000000000000001E-2</v>
      </c>
      <c r="T202" s="11">
        <v>4.2000000000000003E-2</v>
      </c>
      <c r="U202" s="11">
        <v>6.0000000000000001E-3</v>
      </c>
      <c r="V202" s="11">
        <v>4.9000000000000002E-2</v>
      </c>
      <c r="W202" s="11">
        <v>0.154</v>
      </c>
      <c r="X202" s="11">
        <v>0.05</v>
      </c>
      <c r="Y202" s="11">
        <v>0.26900000000000002</v>
      </c>
      <c r="Z202" s="11"/>
      <c r="AA202" s="11"/>
      <c r="AB202" s="11"/>
      <c r="AC202" s="14"/>
      <c r="AD202" s="14"/>
      <c r="AE202" s="14"/>
      <c r="AF202" s="14"/>
      <c r="AG202" s="14"/>
    </row>
    <row r="203" spans="1:33">
      <c r="A203" s="6" t="s">
        <v>294</v>
      </c>
      <c r="B203" s="7" t="s">
        <v>66</v>
      </c>
      <c r="C203" s="8">
        <v>553.15797999999995</v>
      </c>
      <c r="D203" s="8">
        <v>15.95185</v>
      </c>
      <c r="E203" s="8">
        <v>1143.4015999999999</v>
      </c>
      <c r="F203" s="8">
        <v>3332.9668000000001</v>
      </c>
      <c r="G203" s="8">
        <v>1580.573408</v>
      </c>
      <c r="H203" s="8">
        <v>716.37309200000004</v>
      </c>
      <c r="I203" s="8">
        <v>661.48097099999995</v>
      </c>
      <c r="J203" s="2">
        <v>12951</v>
      </c>
      <c r="K203" s="8"/>
      <c r="L203" s="8">
        <f t="shared" si="6"/>
        <v>20954.905701</v>
      </c>
      <c r="M203" s="8"/>
      <c r="O203" s="11">
        <v>0.11</v>
      </c>
      <c r="P203" s="11">
        <v>0.11700000000000001</v>
      </c>
      <c r="Q203" s="11">
        <v>0.29299999999999998</v>
      </c>
      <c r="R203" s="11">
        <v>4.0000000000000001E-3</v>
      </c>
      <c r="S203" s="11">
        <v>2.3E-2</v>
      </c>
      <c r="T203" s="11">
        <v>2.1000000000000001E-2</v>
      </c>
      <c r="U203" s="11">
        <v>6.0000000000000001E-3</v>
      </c>
      <c r="V203" s="11">
        <v>6.0999999999999999E-2</v>
      </c>
      <c r="W203" s="11">
        <v>0.13</v>
      </c>
      <c r="X203" s="11">
        <v>6.3E-2</v>
      </c>
      <c r="Y203" s="11">
        <v>0.17100000000000001</v>
      </c>
      <c r="Z203" s="11"/>
      <c r="AA203" s="11"/>
      <c r="AB203" s="11"/>
      <c r="AC203" s="14"/>
      <c r="AD203" s="14"/>
      <c r="AE203" s="14"/>
      <c r="AF203" s="14"/>
      <c r="AG203" s="14"/>
    </row>
    <row r="204" spans="1:33">
      <c r="A204" s="6" t="s">
        <v>295</v>
      </c>
      <c r="B204" s="7" t="s">
        <v>66</v>
      </c>
      <c r="C204" s="8">
        <v>469.5</v>
      </c>
      <c r="D204" s="8">
        <v>3.5554999999999999</v>
      </c>
      <c r="E204" s="8">
        <v>164.74680000000001</v>
      </c>
      <c r="F204" s="8">
        <v>304.38</v>
      </c>
      <c r="G204" s="8">
        <v>229.0419</v>
      </c>
      <c r="H204" s="8">
        <v>164.8998</v>
      </c>
      <c r="I204" s="8">
        <v>137.1182</v>
      </c>
      <c r="J204" s="2">
        <v>2233</v>
      </c>
      <c r="K204" s="8"/>
      <c r="L204" s="8">
        <f t="shared" si="6"/>
        <v>3706.2422000000001</v>
      </c>
      <c r="M204" s="8"/>
      <c r="O204" s="11">
        <v>0.19800000000000001</v>
      </c>
      <c r="P204" s="11">
        <v>0.18</v>
      </c>
      <c r="Q204" s="11">
        <v>0.189</v>
      </c>
      <c r="R204" s="11">
        <v>4.0000000000000001E-3</v>
      </c>
      <c r="S204" s="11">
        <v>1.7999999999999999E-2</v>
      </c>
      <c r="T204" s="11">
        <v>0.02</v>
      </c>
      <c r="U204" s="11">
        <v>5.0000000000000001E-3</v>
      </c>
      <c r="V204" s="11">
        <v>0.108</v>
      </c>
      <c r="W204" s="11">
        <v>0.10299999999999999</v>
      </c>
      <c r="X204" s="11">
        <v>4.7E-2</v>
      </c>
      <c r="Y204" s="11">
        <v>0.128</v>
      </c>
      <c r="Z204" s="11"/>
      <c r="AA204" s="11"/>
      <c r="AB204" s="11"/>
      <c r="AC204" s="14"/>
      <c r="AD204" s="14"/>
      <c r="AE204" s="14"/>
      <c r="AF204" s="14"/>
      <c r="AG204" s="14"/>
    </row>
    <row r="205" spans="1:33">
      <c r="A205" s="6" t="s">
        <v>296</v>
      </c>
      <c r="B205" s="7" t="s">
        <v>66</v>
      </c>
      <c r="C205" s="8">
        <v>187.35</v>
      </c>
      <c r="D205" s="8">
        <v>2.7943690000000001</v>
      </c>
      <c r="E205" s="8">
        <v>272.74919999999997</v>
      </c>
      <c r="F205" s="8">
        <v>375.57</v>
      </c>
      <c r="G205" s="8">
        <v>446.54874599999999</v>
      </c>
      <c r="H205" s="8">
        <v>186.96859899999998</v>
      </c>
      <c r="I205" s="8">
        <v>205.237213</v>
      </c>
      <c r="J205" s="2">
        <v>2922</v>
      </c>
      <c r="K205" s="8"/>
      <c r="L205" s="8">
        <f t="shared" si="6"/>
        <v>4599.2181270000001</v>
      </c>
      <c r="M205" s="8"/>
      <c r="O205" s="11">
        <v>0.183</v>
      </c>
      <c r="P205" s="11">
        <v>9.8000000000000004E-2</v>
      </c>
      <c r="Q205" s="11">
        <v>0.23</v>
      </c>
      <c r="R205" s="11">
        <v>3.0000000000000001E-3</v>
      </c>
      <c r="S205" s="11">
        <v>2.5000000000000001E-2</v>
      </c>
      <c r="T205" s="11">
        <v>3.4000000000000002E-2</v>
      </c>
      <c r="U205" s="11">
        <v>5.0000000000000001E-3</v>
      </c>
      <c r="V205" s="11">
        <v>5.8999999999999997E-2</v>
      </c>
      <c r="W205" s="11">
        <v>0.127</v>
      </c>
      <c r="X205" s="11">
        <v>0.05</v>
      </c>
      <c r="Y205" s="11">
        <v>0.186</v>
      </c>
      <c r="Z205" s="11"/>
      <c r="AA205" s="11"/>
      <c r="AB205" s="11"/>
      <c r="AC205" s="14"/>
      <c r="AD205" s="14"/>
      <c r="AE205" s="14"/>
      <c r="AF205" s="14"/>
      <c r="AG205" s="14"/>
    </row>
    <row r="206" spans="1:33">
      <c r="A206" s="6" t="s">
        <v>297</v>
      </c>
      <c r="B206" s="7" t="s">
        <v>66</v>
      </c>
      <c r="C206" s="8">
        <v>14133.230142</v>
      </c>
      <c r="D206" s="8">
        <v>66.586518999999996</v>
      </c>
      <c r="E206" s="8">
        <v>538.320243</v>
      </c>
      <c r="F206" s="8">
        <v>4354.0796929999997</v>
      </c>
      <c r="G206" s="8">
        <v>3713.2746360000001</v>
      </c>
      <c r="H206" s="8">
        <v>2721.33878</v>
      </c>
      <c r="I206" s="8">
        <v>2347.4076169999998</v>
      </c>
      <c r="J206" s="2">
        <v>31505</v>
      </c>
      <c r="K206" s="8"/>
      <c r="L206" s="8">
        <f t="shared" ref="L206:L208" si="7">SUM(C206:J206)</f>
        <v>59379.237630000003</v>
      </c>
      <c r="M206" s="8"/>
      <c r="O206" s="11">
        <v>7.0000000000000007E-2</v>
      </c>
      <c r="P206" s="11">
        <v>8.8999999999999996E-2</v>
      </c>
      <c r="Q206" s="11">
        <v>0.29699999999999999</v>
      </c>
      <c r="R206" s="11">
        <v>6.0000000000000001E-3</v>
      </c>
      <c r="S206" s="11">
        <v>2.7E-2</v>
      </c>
      <c r="T206" s="11">
        <v>2.9000000000000001E-2</v>
      </c>
      <c r="U206" s="11">
        <v>7.0000000000000001E-3</v>
      </c>
      <c r="V206" s="11">
        <v>5.2999999999999999E-2</v>
      </c>
      <c r="W206" s="11">
        <v>0.154</v>
      </c>
      <c r="X206" s="11">
        <v>6.9000000000000006E-2</v>
      </c>
      <c r="Y206" s="11">
        <v>0.2</v>
      </c>
      <c r="Z206" s="11"/>
      <c r="AA206" s="11"/>
      <c r="AB206" s="11"/>
      <c r="AC206" s="14"/>
      <c r="AD206" s="14"/>
      <c r="AE206" s="14"/>
      <c r="AF206" s="14"/>
      <c r="AG206" s="14"/>
    </row>
    <row r="207" spans="1:33">
      <c r="A207" s="6" t="s">
        <v>298</v>
      </c>
      <c r="B207" s="7" t="s">
        <v>66</v>
      </c>
      <c r="C207" s="8">
        <v>1817.87</v>
      </c>
      <c r="D207" s="8">
        <v>3.5409999999999999</v>
      </c>
      <c r="E207" s="8">
        <v>648.64049999999997</v>
      </c>
      <c r="F207" s="8">
        <v>1116.5139999999999</v>
      </c>
      <c r="G207" s="8">
        <v>768.98200000000008</v>
      </c>
      <c r="H207" s="8">
        <v>490.8775</v>
      </c>
      <c r="I207" s="8">
        <v>516.82399999999996</v>
      </c>
      <c r="J207" s="2">
        <v>7049</v>
      </c>
      <c r="K207" s="8"/>
      <c r="L207" s="8">
        <f t="shared" si="7"/>
        <v>12412.249</v>
      </c>
      <c r="M207" s="8"/>
      <c r="O207" s="11">
        <v>0.109</v>
      </c>
      <c r="P207" s="11">
        <v>6.8000000000000005E-2</v>
      </c>
      <c r="Q207" s="11">
        <v>0.27800000000000002</v>
      </c>
      <c r="R207" s="11">
        <v>4.0000000000000001E-3</v>
      </c>
      <c r="S207" s="11">
        <v>2.8000000000000001E-2</v>
      </c>
      <c r="T207" s="11">
        <v>3.6999999999999998E-2</v>
      </c>
      <c r="U207" s="11">
        <v>6.0000000000000001E-3</v>
      </c>
      <c r="V207" s="11">
        <v>3.5000000000000003E-2</v>
      </c>
      <c r="W207" s="11">
        <v>0.14799999999999999</v>
      </c>
      <c r="X207" s="11">
        <v>5.3999999999999999E-2</v>
      </c>
      <c r="Y207" s="11">
        <v>0.23200000000000001</v>
      </c>
      <c r="Z207" s="11"/>
      <c r="AA207" s="11"/>
      <c r="AB207" s="11"/>
      <c r="AC207" s="14"/>
      <c r="AD207" s="14"/>
      <c r="AE207" s="14"/>
      <c r="AF207" s="14"/>
      <c r="AG207" s="14"/>
    </row>
    <row r="208" spans="1:33">
      <c r="A208" s="6" t="s">
        <v>299</v>
      </c>
      <c r="B208" s="7" t="s">
        <v>66</v>
      </c>
      <c r="C208" s="8">
        <v>2791.491</v>
      </c>
      <c r="D208" s="8">
        <v>7.6466000000000003</v>
      </c>
      <c r="E208" s="8">
        <v>151.91079999999999</v>
      </c>
      <c r="F208" s="8">
        <v>848.22500000000002</v>
      </c>
      <c r="G208" s="8">
        <v>326.14879999999999</v>
      </c>
      <c r="H208" s="8">
        <v>248.92169999999999</v>
      </c>
      <c r="I208" s="8">
        <v>286.0086</v>
      </c>
      <c r="J208" s="2">
        <v>5127</v>
      </c>
      <c r="K208" s="8"/>
      <c r="L208" s="8">
        <f t="shared" si="7"/>
        <v>9787.3525000000009</v>
      </c>
      <c r="M208" s="8"/>
      <c r="O208" s="11">
        <v>2.5999999999999999E-2</v>
      </c>
      <c r="P208" s="11">
        <v>6.7000000000000004E-2</v>
      </c>
      <c r="Q208" s="11">
        <v>0.30399999999999999</v>
      </c>
      <c r="R208" s="11">
        <v>4.0000000000000001E-3</v>
      </c>
      <c r="S208" s="11">
        <v>2.9000000000000001E-2</v>
      </c>
      <c r="T208" s="11">
        <v>4.2000000000000003E-2</v>
      </c>
      <c r="U208" s="11">
        <v>6.0000000000000001E-3</v>
      </c>
      <c r="V208" s="11">
        <v>4.9000000000000002E-2</v>
      </c>
      <c r="W208" s="11">
        <v>0.154</v>
      </c>
      <c r="X208" s="11">
        <v>0.05</v>
      </c>
      <c r="Y208" s="11">
        <v>0.26900000000000002</v>
      </c>
      <c r="Z208" s="11"/>
      <c r="AA208" s="11"/>
      <c r="AB208" s="11"/>
      <c r="AC208" s="14"/>
      <c r="AD208" s="14"/>
      <c r="AE208" s="14"/>
      <c r="AF208" s="14"/>
      <c r="AG208" s="14"/>
    </row>
    <row r="209" spans="1:25">
      <c r="A209" s="3" t="s">
        <v>8</v>
      </c>
      <c r="C209" s="30">
        <v>420557.00986600015</v>
      </c>
      <c r="D209" s="30">
        <v>3256.8715289999996</v>
      </c>
      <c r="E209" s="30">
        <v>281752.60171199992</v>
      </c>
      <c r="F209" s="30">
        <v>344264.58745299984</v>
      </c>
      <c r="G209" s="30">
        <v>320830.71347100002</v>
      </c>
      <c r="H209" s="30">
        <v>123109.27770899999</v>
      </c>
      <c r="I209" s="30">
        <v>123642.79433499998</v>
      </c>
      <c r="J209" s="30">
        <v>2105102</v>
      </c>
      <c r="K209" s="30"/>
      <c r="L209" s="30">
        <v>3722515.8560750019</v>
      </c>
      <c r="M209" s="66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7"/>
  <dimension ref="A1:Z256"/>
  <sheetViews>
    <sheetView workbookViewId="0">
      <selection activeCell="E26" sqref="E26"/>
    </sheetView>
  </sheetViews>
  <sheetFormatPr defaultRowHeight="15"/>
  <cols>
    <col min="1" max="1" width="25.7109375" customWidth="1"/>
    <col min="2" max="12" width="12.7109375" customWidth="1"/>
  </cols>
  <sheetData>
    <row r="1" spans="1:26" ht="45">
      <c r="A1" s="4" t="s">
        <v>44</v>
      </c>
      <c r="B1" s="5"/>
      <c r="C1" s="4" t="s">
        <v>5</v>
      </c>
      <c r="D1" s="4" t="s">
        <v>0</v>
      </c>
      <c r="E1" s="4" t="s">
        <v>4</v>
      </c>
      <c r="F1" s="4" t="s">
        <v>7</v>
      </c>
      <c r="G1" s="4" t="s">
        <v>1</v>
      </c>
      <c r="H1" s="4" t="s">
        <v>3</v>
      </c>
      <c r="I1" s="4" t="s">
        <v>2</v>
      </c>
      <c r="J1" s="4" t="s">
        <v>6</v>
      </c>
      <c r="K1" s="4"/>
      <c r="L1" s="4" t="s">
        <v>8</v>
      </c>
    </row>
    <row r="2" spans="1:26">
      <c r="A2" s="9"/>
      <c r="B2" s="10"/>
      <c r="C2" s="13">
        <v>200201</v>
      </c>
      <c r="D2" s="13">
        <v>150105</v>
      </c>
      <c r="E2" s="13">
        <v>200140</v>
      </c>
      <c r="F2" s="13">
        <v>200307</v>
      </c>
      <c r="G2" s="13">
        <v>200101</v>
      </c>
      <c r="H2" s="13">
        <v>200139</v>
      </c>
      <c r="I2" s="13">
        <v>200102</v>
      </c>
      <c r="J2" s="13">
        <v>200301</v>
      </c>
      <c r="K2" s="13"/>
      <c r="L2" s="9"/>
    </row>
    <row r="3" spans="1:26">
      <c r="A3" s="1" t="s">
        <v>300</v>
      </c>
      <c r="B3" s="7"/>
      <c r="C3" s="31">
        <v>8615.232199</v>
      </c>
      <c r="D3" s="31">
        <v>152.86281600000001</v>
      </c>
      <c r="E3" s="31">
        <v>7863.7826999999997</v>
      </c>
      <c r="F3" s="31">
        <v>15466.459999999997</v>
      </c>
      <c r="G3" s="31">
        <v>12541.358661000002</v>
      </c>
      <c r="H3" s="31">
        <v>3303.4785140000004</v>
      </c>
      <c r="I3" s="31">
        <v>4837.8621199999998</v>
      </c>
      <c r="J3" s="31">
        <v>79040</v>
      </c>
      <c r="K3" s="2"/>
      <c r="L3" s="31">
        <f t="shared" ref="L3:L5" si="0">SUM(C3:J3)</f>
        <v>131821.03701</v>
      </c>
    </row>
    <row r="4" spans="1:26">
      <c r="A4" s="1" t="s">
        <v>301</v>
      </c>
      <c r="C4" s="31">
        <v>45877.700932000007</v>
      </c>
      <c r="D4" s="31">
        <v>90.983400000000003</v>
      </c>
      <c r="E4" s="31">
        <v>83208.721080999996</v>
      </c>
      <c r="F4" s="31">
        <v>42162.458250000003</v>
      </c>
      <c r="G4" s="31">
        <v>36789.112259000001</v>
      </c>
      <c r="H4" s="31">
        <v>14656.003402000002</v>
      </c>
      <c r="I4" s="31">
        <v>13201.778052</v>
      </c>
      <c r="J4" s="31">
        <v>235041</v>
      </c>
      <c r="K4" s="2"/>
      <c r="L4" s="31">
        <f t="shared" si="0"/>
        <v>471027.75737600005</v>
      </c>
    </row>
    <row r="5" spans="1:26">
      <c r="A5" s="1" t="s">
        <v>302</v>
      </c>
      <c r="C5" s="31">
        <v>20392.076950000002</v>
      </c>
      <c r="D5" s="31">
        <v>104.14959399999999</v>
      </c>
      <c r="E5" s="31">
        <v>6929.0987260000011</v>
      </c>
      <c r="F5" s="31">
        <v>20364.423010000002</v>
      </c>
      <c r="G5" s="31">
        <v>14237.00647</v>
      </c>
      <c r="H5" s="31">
        <v>7616.7040290000004</v>
      </c>
      <c r="I5" s="31">
        <v>7516.646987000001</v>
      </c>
      <c r="J5" s="31">
        <v>99389</v>
      </c>
      <c r="K5" s="2"/>
      <c r="L5" s="31">
        <f t="shared" si="0"/>
        <v>176549.10576599999</v>
      </c>
    </row>
    <row r="6" spans="1:26">
      <c r="A6" s="1" t="s">
        <v>303</v>
      </c>
      <c r="C6" s="31">
        <v>8615.232199</v>
      </c>
      <c r="D6" s="31">
        <v>152.86281600000001</v>
      </c>
      <c r="E6" s="31">
        <v>7863.7826999999997</v>
      </c>
      <c r="F6" s="31">
        <v>15466.459999999997</v>
      </c>
      <c r="G6" s="31">
        <v>12541.358661000002</v>
      </c>
      <c r="H6" s="31">
        <v>3303.4785140000004</v>
      </c>
      <c r="I6" s="31">
        <v>4837.8621199999998</v>
      </c>
      <c r="J6" s="31">
        <v>79040</v>
      </c>
      <c r="K6" s="2"/>
      <c r="L6" s="31">
        <f t="shared" ref="L6:L16" si="1">SUM(C6:J6)</f>
        <v>131821.03701</v>
      </c>
      <c r="O6" s="6"/>
      <c r="P6" s="7"/>
      <c r="Q6" s="8"/>
      <c r="R6" s="8"/>
      <c r="S6" s="8"/>
      <c r="T6" s="8"/>
      <c r="U6" s="8"/>
      <c r="V6" s="8"/>
      <c r="W6" s="8"/>
      <c r="X6" s="2"/>
      <c r="Y6" s="8"/>
      <c r="Z6" s="8"/>
    </row>
    <row r="7" spans="1:26">
      <c r="A7" s="1" t="s">
        <v>304</v>
      </c>
      <c r="C7" s="31">
        <v>45877.700932000007</v>
      </c>
      <c r="D7" s="31">
        <v>90.983400000000003</v>
      </c>
      <c r="E7" s="31">
        <v>83208.721080999996</v>
      </c>
      <c r="F7" s="31">
        <v>42162.458250000003</v>
      </c>
      <c r="G7" s="31">
        <v>36789.112259000001</v>
      </c>
      <c r="H7" s="31">
        <v>14656.003402000002</v>
      </c>
      <c r="I7" s="31">
        <v>13201.778052</v>
      </c>
      <c r="J7" s="31">
        <v>235041</v>
      </c>
      <c r="K7" s="2"/>
      <c r="L7" s="31">
        <f t="shared" si="1"/>
        <v>471027.75737600005</v>
      </c>
      <c r="O7" s="6"/>
      <c r="P7" s="7"/>
      <c r="Q7" s="8"/>
      <c r="R7" s="8"/>
      <c r="S7" s="8"/>
      <c r="T7" s="8"/>
      <c r="U7" s="8"/>
      <c r="V7" s="8"/>
      <c r="W7" s="8"/>
      <c r="X7" s="2"/>
      <c r="Y7" s="8"/>
      <c r="Z7" s="8"/>
    </row>
    <row r="8" spans="1:26">
      <c r="A8" s="1" t="s">
        <v>305</v>
      </c>
      <c r="C8" s="31">
        <v>20392.076950000002</v>
      </c>
      <c r="D8" s="31">
        <v>104.14959399999999</v>
      </c>
      <c r="E8" s="31">
        <v>6929.0987260000011</v>
      </c>
      <c r="F8" s="31">
        <v>20364.423010000002</v>
      </c>
      <c r="G8" s="31">
        <v>14237.00647</v>
      </c>
      <c r="H8" s="31">
        <v>7616.7040290000004</v>
      </c>
      <c r="I8" s="31">
        <v>7516.646987000001</v>
      </c>
      <c r="J8" s="31">
        <v>99389</v>
      </c>
      <c r="K8" s="2"/>
      <c r="L8" s="31">
        <f t="shared" si="1"/>
        <v>176549.10576599999</v>
      </c>
      <c r="O8" s="6"/>
      <c r="P8" s="7"/>
      <c r="Q8" s="8"/>
      <c r="R8" s="8"/>
      <c r="S8" s="8"/>
      <c r="T8" s="8"/>
      <c r="U8" s="8"/>
      <c r="V8" s="8"/>
      <c r="W8" s="8"/>
      <c r="X8" s="2"/>
      <c r="Y8" s="8"/>
      <c r="Z8" s="8"/>
    </row>
    <row r="9" spans="1:26">
      <c r="A9" s="1" t="s">
        <v>306</v>
      </c>
      <c r="C9" s="31">
        <v>8615.232199</v>
      </c>
      <c r="D9" s="31">
        <v>152.86281600000001</v>
      </c>
      <c r="E9" s="31">
        <v>7863.7826999999997</v>
      </c>
      <c r="F9" s="31">
        <v>15466.459999999997</v>
      </c>
      <c r="G9" s="31">
        <v>12541.358661000002</v>
      </c>
      <c r="H9" s="31">
        <v>3303.4785140000004</v>
      </c>
      <c r="I9" s="31">
        <v>4837.8621199999998</v>
      </c>
      <c r="J9" s="31">
        <v>79040</v>
      </c>
      <c r="K9" s="2"/>
      <c r="L9" s="31">
        <f t="shared" si="1"/>
        <v>131821.03701</v>
      </c>
      <c r="O9" s="6"/>
      <c r="P9" s="7"/>
      <c r="Q9" s="8"/>
      <c r="R9" s="8"/>
      <c r="S9" s="8"/>
      <c r="T9" s="8"/>
      <c r="U9" s="8"/>
      <c r="V9" s="8"/>
      <c r="W9" s="8"/>
      <c r="X9" s="2"/>
    </row>
    <row r="10" spans="1:26">
      <c r="A10" s="1" t="s">
        <v>307</v>
      </c>
      <c r="C10" s="31">
        <v>45877.700932000007</v>
      </c>
      <c r="D10" s="31">
        <v>90.983400000000003</v>
      </c>
      <c r="E10" s="31">
        <v>83208.721080999996</v>
      </c>
      <c r="F10" s="31">
        <v>42162.458250000003</v>
      </c>
      <c r="G10" s="31">
        <v>36789.112259000001</v>
      </c>
      <c r="H10" s="31">
        <v>14656.003402000002</v>
      </c>
      <c r="I10" s="31">
        <v>13201.778052</v>
      </c>
      <c r="J10" s="31">
        <v>235041</v>
      </c>
      <c r="K10" s="2"/>
      <c r="L10" s="31">
        <f t="shared" si="1"/>
        <v>471027.75737600005</v>
      </c>
      <c r="O10" s="6"/>
      <c r="P10" s="7"/>
      <c r="Q10" s="8"/>
      <c r="R10" s="8"/>
      <c r="S10" s="8"/>
      <c r="T10" s="8"/>
      <c r="U10" s="8"/>
      <c r="V10" s="8"/>
      <c r="W10" s="8"/>
      <c r="X10" s="2"/>
    </row>
    <row r="11" spans="1:26">
      <c r="A11" s="1" t="s">
        <v>308</v>
      </c>
      <c r="C11" s="31">
        <v>20392.076950000002</v>
      </c>
      <c r="D11" s="31">
        <v>104.14959399999999</v>
      </c>
      <c r="E11" s="31">
        <v>6929.0987260000011</v>
      </c>
      <c r="F11" s="31">
        <v>20364.423010000002</v>
      </c>
      <c r="G11" s="31">
        <v>14237.00647</v>
      </c>
      <c r="H11" s="31">
        <v>7616.7040290000004</v>
      </c>
      <c r="I11" s="31">
        <v>7516.646987000001</v>
      </c>
      <c r="J11" s="31">
        <v>99389</v>
      </c>
      <c r="K11" s="2"/>
      <c r="L11" s="31">
        <f t="shared" si="1"/>
        <v>176549.10576599999</v>
      </c>
      <c r="O11" s="6"/>
      <c r="P11" s="7"/>
      <c r="Q11" s="8"/>
      <c r="R11" s="8"/>
      <c r="S11" s="8"/>
      <c r="T11" s="8"/>
      <c r="U11" s="8"/>
      <c r="V11" s="8"/>
      <c r="W11" s="8"/>
      <c r="X11" s="2"/>
    </row>
    <row r="12" spans="1:26">
      <c r="A12" s="1" t="s">
        <v>309</v>
      </c>
      <c r="C12" s="31">
        <v>8615.232199</v>
      </c>
      <c r="D12" s="31">
        <v>152.86281600000001</v>
      </c>
      <c r="E12" s="31">
        <v>7863.7826999999997</v>
      </c>
      <c r="F12" s="31">
        <v>15466.459999999997</v>
      </c>
      <c r="G12" s="31">
        <v>12541.358661000002</v>
      </c>
      <c r="H12" s="31">
        <v>3303.4785140000004</v>
      </c>
      <c r="I12" s="31">
        <v>4837.8621199999998</v>
      </c>
      <c r="J12" s="31">
        <v>79040</v>
      </c>
      <c r="K12" s="2"/>
      <c r="L12" s="31">
        <f t="shared" si="1"/>
        <v>131821.03701</v>
      </c>
    </row>
    <row r="13" spans="1:26">
      <c r="A13" s="1" t="s">
        <v>310</v>
      </c>
      <c r="C13" s="31">
        <v>45877.700932000007</v>
      </c>
      <c r="D13" s="31">
        <v>90.983400000000003</v>
      </c>
      <c r="E13" s="31">
        <v>83208.721080999996</v>
      </c>
      <c r="F13" s="31">
        <v>42162.458250000003</v>
      </c>
      <c r="G13" s="31">
        <v>36789.112259000001</v>
      </c>
      <c r="H13" s="31">
        <v>14656.003402000002</v>
      </c>
      <c r="I13" s="31">
        <v>13201.778052</v>
      </c>
      <c r="J13" s="31">
        <v>235041</v>
      </c>
      <c r="K13" s="2"/>
      <c r="L13" s="31">
        <f t="shared" si="1"/>
        <v>471027.75737600005</v>
      </c>
      <c r="N13" s="1"/>
      <c r="O13" s="7"/>
      <c r="P13" s="8"/>
      <c r="Q13" s="8"/>
      <c r="R13" s="8"/>
      <c r="S13" s="8"/>
      <c r="T13" s="8"/>
      <c r="U13" s="8"/>
      <c r="V13" s="8"/>
      <c r="W13" s="2"/>
    </row>
    <row r="14" spans="1:26">
      <c r="A14" s="1" t="s">
        <v>311</v>
      </c>
      <c r="C14" s="31">
        <v>8615.232199</v>
      </c>
      <c r="D14" s="31">
        <v>152.86281600000001</v>
      </c>
      <c r="E14" s="31">
        <v>7863.7826999999997</v>
      </c>
      <c r="F14" s="31">
        <v>15466.459999999997</v>
      </c>
      <c r="G14" s="31">
        <v>12541.358661000002</v>
      </c>
      <c r="H14" s="31">
        <v>3303.4785140000004</v>
      </c>
      <c r="I14" s="31">
        <v>4837.8621199999998</v>
      </c>
      <c r="J14" s="31">
        <v>79040</v>
      </c>
      <c r="K14" s="2"/>
      <c r="L14" s="31">
        <f t="shared" si="1"/>
        <v>131821.03701</v>
      </c>
    </row>
    <row r="15" spans="1:26">
      <c r="A15" s="1" t="s">
        <v>312</v>
      </c>
      <c r="C15" s="31">
        <v>45877.700932000007</v>
      </c>
      <c r="D15" s="31">
        <v>90.983400000000003</v>
      </c>
      <c r="E15" s="31">
        <v>83208.721080999996</v>
      </c>
      <c r="F15" s="31">
        <v>42162.458250000003</v>
      </c>
      <c r="G15" s="31">
        <v>36789.112259000001</v>
      </c>
      <c r="H15" s="31">
        <v>14656.003402000002</v>
      </c>
      <c r="I15" s="31">
        <v>13201.778052</v>
      </c>
      <c r="J15" s="31">
        <v>235041</v>
      </c>
      <c r="K15" s="2"/>
      <c r="L15" s="31">
        <f t="shared" si="1"/>
        <v>471027.75737600005</v>
      </c>
      <c r="N15" s="6"/>
      <c r="O15" s="7"/>
      <c r="P15" s="8"/>
      <c r="Q15" s="8"/>
      <c r="R15" s="8"/>
      <c r="S15" s="8"/>
      <c r="T15" s="8"/>
      <c r="U15" s="8"/>
      <c r="V15" s="8"/>
      <c r="W15" s="2"/>
    </row>
    <row r="16" spans="1:26">
      <c r="A16" s="1" t="s">
        <v>313</v>
      </c>
      <c r="C16" s="31">
        <v>20392.076950000002</v>
      </c>
      <c r="D16" s="31">
        <v>104.14959399999999</v>
      </c>
      <c r="E16" s="31">
        <v>6929.0987260000011</v>
      </c>
      <c r="F16" s="31">
        <v>20364.423010000002</v>
      </c>
      <c r="G16" s="31">
        <v>14237.00647</v>
      </c>
      <c r="H16" s="31">
        <v>7616.7040290000004</v>
      </c>
      <c r="I16" s="31">
        <v>7516.646987000001</v>
      </c>
      <c r="J16" s="31">
        <v>99389</v>
      </c>
      <c r="K16" s="2"/>
      <c r="L16" s="31">
        <f t="shared" si="1"/>
        <v>176549.10576599999</v>
      </c>
      <c r="N16" s="6"/>
      <c r="O16" s="7"/>
      <c r="P16" s="8"/>
      <c r="Q16" s="8"/>
      <c r="R16" s="8"/>
      <c r="S16" s="8"/>
      <c r="T16" s="8"/>
      <c r="U16" s="8"/>
      <c r="V16" s="8"/>
      <c r="W16" s="2"/>
      <c r="X16" s="2"/>
    </row>
    <row r="17" spans="3:24">
      <c r="C17" s="31"/>
      <c r="D17" s="31"/>
      <c r="E17" s="31"/>
      <c r="F17" s="31"/>
      <c r="G17" s="31"/>
      <c r="H17" s="31"/>
      <c r="I17" s="31"/>
      <c r="J17" s="31"/>
      <c r="K17" s="31"/>
      <c r="L17" s="31"/>
      <c r="N17" s="6"/>
      <c r="O17" s="7"/>
      <c r="P17" s="8"/>
      <c r="Q17" s="8"/>
      <c r="R17" s="8"/>
      <c r="S17" s="8"/>
      <c r="T17" s="8"/>
      <c r="U17" s="8"/>
      <c r="V17" s="8"/>
      <c r="W17" s="2"/>
      <c r="X17" s="2"/>
    </row>
    <row r="18" spans="3:24">
      <c r="N18" s="6"/>
      <c r="O18" s="7"/>
      <c r="P18" s="8"/>
      <c r="Q18" s="8"/>
      <c r="R18" s="8"/>
      <c r="S18" s="8"/>
      <c r="T18" s="8"/>
      <c r="U18" s="8"/>
      <c r="V18" s="8"/>
      <c r="W18" s="2"/>
      <c r="X18" s="2"/>
    </row>
    <row r="19" spans="3:24">
      <c r="N19" s="6"/>
      <c r="O19" s="7"/>
      <c r="P19" s="8"/>
      <c r="Q19" s="8"/>
      <c r="R19" s="8"/>
      <c r="S19" s="8"/>
      <c r="T19" s="8"/>
      <c r="U19" s="8"/>
      <c r="V19" s="8"/>
      <c r="W19" s="2"/>
      <c r="X19" s="2"/>
    </row>
    <row r="20" spans="3:24">
      <c r="N20" s="6"/>
      <c r="O20" s="7"/>
      <c r="P20" s="8"/>
      <c r="Q20" s="8"/>
      <c r="R20" s="8"/>
      <c r="S20" s="8"/>
      <c r="T20" s="8"/>
      <c r="U20" s="8"/>
      <c r="V20" s="8"/>
      <c r="W20" s="2"/>
      <c r="X20" s="2"/>
    </row>
    <row r="21" spans="3:24">
      <c r="N21" s="6"/>
      <c r="O21" s="7"/>
      <c r="P21" s="8"/>
      <c r="Q21" s="8"/>
      <c r="R21" s="8"/>
      <c r="S21" s="8"/>
      <c r="T21" s="8"/>
      <c r="U21" s="8"/>
      <c r="V21" s="8"/>
      <c r="W21" s="2"/>
      <c r="X21" s="2"/>
    </row>
    <row r="22" spans="3:24">
      <c r="N22" s="6"/>
      <c r="O22" s="7"/>
      <c r="P22" s="8"/>
      <c r="Q22" s="8"/>
      <c r="R22" s="8"/>
      <c r="S22" s="8"/>
      <c r="T22" s="8"/>
      <c r="U22" s="8"/>
      <c r="V22" s="8"/>
      <c r="W22" s="2"/>
      <c r="X22" s="2"/>
    </row>
    <row r="23" spans="3:24">
      <c r="N23" s="6"/>
      <c r="O23" s="7"/>
      <c r="P23" s="8"/>
      <c r="Q23" s="8"/>
      <c r="R23" s="8"/>
      <c r="S23" s="8"/>
      <c r="T23" s="8"/>
      <c r="U23" s="8"/>
      <c r="V23" s="8"/>
      <c r="W23" s="2"/>
      <c r="X23" s="2"/>
    </row>
    <row r="24" spans="3:24">
      <c r="N24" s="6"/>
      <c r="O24" s="7"/>
      <c r="P24" s="8"/>
      <c r="Q24" s="8"/>
      <c r="R24" s="8"/>
      <c r="S24" s="8"/>
      <c r="T24" s="8"/>
      <c r="U24" s="8"/>
      <c r="V24" s="8"/>
      <c r="W24" s="2"/>
      <c r="X24" s="2"/>
    </row>
    <row r="25" spans="3:24">
      <c r="N25" s="6"/>
      <c r="O25" s="7"/>
      <c r="P25" s="8"/>
      <c r="Q25" s="8"/>
      <c r="R25" s="8"/>
      <c r="S25" s="8"/>
      <c r="T25" s="8"/>
      <c r="U25" s="8"/>
      <c r="V25" s="8"/>
      <c r="W25" s="2"/>
      <c r="X25" s="2"/>
    </row>
    <row r="26" spans="3:24">
      <c r="N26" s="6"/>
      <c r="O26" s="7"/>
      <c r="P26" s="8"/>
      <c r="Q26" s="8"/>
      <c r="R26" s="8"/>
      <c r="S26" s="8"/>
      <c r="T26" s="8"/>
      <c r="U26" s="8"/>
      <c r="V26" s="8"/>
      <c r="W26" s="2"/>
      <c r="X26" s="2"/>
    </row>
    <row r="27" spans="3:24">
      <c r="N27" s="6"/>
      <c r="O27" s="7"/>
      <c r="P27" s="8"/>
      <c r="Q27" s="8"/>
      <c r="R27" s="8"/>
      <c r="S27" s="8"/>
      <c r="T27" s="8"/>
      <c r="U27" s="8"/>
      <c r="V27" s="8"/>
      <c r="W27" s="2"/>
      <c r="X27" s="2"/>
    </row>
    <row r="28" spans="3:24">
      <c r="N28" s="6"/>
      <c r="O28" s="7"/>
      <c r="P28" s="8"/>
      <c r="Q28" s="8"/>
      <c r="R28" s="8"/>
      <c r="S28" s="8"/>
      <c r="T28" s="8"/>
      <c r="U28" s="8"/>
      <c r="V28" s="8"/>
      <c r="W28" s="2"/>
      <c r="X28" s="2"/>
    </row>
    <row r="29" spans="3:24">
      <c r="N29" s="6"/>
      <c r="O29" s="7"/>
      <c r="P29" s="8"/>
      <c r="Q29" s="8"/>
      <c r="R29" s="8"/>
      <c r="S29" s="8"/>
      <c r="T29" s="8"/>
      <c r="U29" s="8"/>
      <c r="V29" s="8"/>
      <c r="W29" s="2"/>
      <c r="X29" s="2"/>
    </row>
    <row r="30" spans="3:24">
      <c r="N30" s="6"/>
      <c r="O30" s="7"/>
      <c r="P30" s="8"/>
      <c r="Q30" s="8"/>
      <c r="R30" s="8"/>
      <c r="S30" s="8"/>
      <c r="T30" s="8"/>
      <c r="U30" s="8"/>
      <c r="V30" s="8"/>
      <c r="W30" s="2"/>
      <c r="X30" s="2"/>
    </row>
    <row r="31" spans="3:24">
      <c r="N31" s="6"/>
      <c r="O31" s="7"/>
      <c r="P31" s="8"/>
      <c r="Q31" s="8"/>
      <c r="R31" s="8"/>
      <c r="S31" s="8"/>
      <c r="T31" s="8"/>
      <c r="U31" s="8"/>
      <c r="V31" s="8"/>
      <c r="W31" s="2"/>
      <c r="X31" s="2"/>
    </row>
    <row r="32" spans="3:24">
      <c r="N32" s="6"/>
      <c r="O32" s="7"/>
      <c r="P32" s="8"/>
      <c r="Q32" s="8"/>
      <c r="R32" s="8"/>
      <c r="S32" s="8"/>
      <c r="T32" s="8"/>
      <c r="U32" s="8"/>
      <c r="V32" s="8"/>
      <c r="W32" s="2"/>
      <c r="X32" s="2"/>
    </row>
    <row r="33" spans="14:24">
      <c r="N33" s="6"/>
      <c r="O33" s="7"/>
      <c r="P33" s="8"/>
      <c r="Q33" s="8"/>
      <c r="R33" s="8"/>
      <c r="S33" s="8"/>
      <c r="T33" s="8"/>
      <c r="U33" s="8"/>
      <c r="V33" s="8"/>
      <c r="W33" s="2"/>
      <c r="X33" s="2"/>
    </row>
    <row r="34" spans="14:24">
      <c r="N34" s="6"/>
      <c r="O34" s="7"/>
      <c r="P34" s="8"/>
      <c r="Q34" s="8"/>
      <c r="R34" s="8"/>
      <c r="S34" s="8"/>
      <c r="T34" s="8"/>
      <c r="U34" s="8"/>
      <c r="V34" s="8"/>
      <c r="W34" s="2"/>
      <c r="X34" s="2"/>
    </row>
    <row r="35" spans="14:24">
      <c r="N35" s="6"/>
      <c r="O35" s="7"/>
      <c r="P35" s="8"/>
      <c r="Q35" s="8"/>
      <c r="R35" s="8"/>
      <c r="S35" s="8"/>
      <c r="T35" s="8"/>
      <c r="U35" s="8"/>
      <c r="V35" s="8"/>
      <c r="W35" s="2"/>
      <c r="X35" s="2"/>
    </row>
    <row r="36" spans="14:24">
      <c r="N36" s="6"/>
      <c r="O36" s="7"/>
      <c r="P36" s="8"/>
      <c r="Q36" s="8"/>
      <c r="R36" s="8"/>
      <c r="S36" s="8"/>
      <c r="T36" s="8"/>
      <c r="U36" s="8"/>
      <c r="V36" s="8"/>
      <c r="W36" s="2"/>
      <c r="X36" s="2"/>
    </row>
    <row r="37" spans="14:24">
      <c r="N37" s="6"/>
      <c r="O37" s="7"/>
      <c r="P37" s="8"/>
      <c r="Q37" s="8"/>
      <c r="R37" s="8"/>
      <c r="S37" s="8"/>
      <c r="T37" s="8"/>
      <c r="U37" s="8"/>
      <c r="V37" s="8"/>
      <c r="W37" s="2"/>
      <c r="X37" s="2"/>
    </row>
    <row r="38" spans="14:24">
      <c r="N38" s="6"/>
      <c r="O38" s="7"/>
      <c r="P38" s="8"/>
      <c r="Q38" s="8"/>
      <c r="R38" s="8"/>
      <c r="S38" s="8"/>
      <c r="T38" s="8"/>
      <c r="U38" s="8"/>
      <c r="V38" s="8"/>
      <c r="W38" s="2"/>
      <c r="X38" s="2"/>
    </row>
    <row r="39" spans="14:24">
      <c r="N39" s="6"/>
      <c r="O39" s="7"/>
      <c r="P39" s="8"/>
      <c r="Q39" s="8"/>
      <c r="R39" s="8"/>
      <c r="S39" s="8"/>
      <c r="T39" s="8"/>
      <c r="U39" s="8"/>
      <c r="V39" s="8"/>
      <c r="W39" s="2"/>
      <c r="X39" s="2"/>
    </row>
    <row r="40" spans="14:24">
      <c r="N40" s="6"/>
      <c r="O40" s="7"/>
      <c r="P40" s="8"/>
      <c r="Q40" s="8"/>
      <c r="R40" s="8"/>
      <c r="S40" s="8"/>
      <c r="T40" s="8"/>
      <c r="U40" s="8"/>
      <c r="V40" s="8"/>
      <c r="W40" s="2"/>
      <c r="X40" s="2"/>
    </row>
    <row r="41" spans="14:24">
      <c r="P41" s="14"/>
      <c r="Q41" s="14"/>
      <c r="R41" s="14"/>
      <c r="S41" s="14"/>
      <c r="T41" s="14"/>
      <c r="U41" s="14"/>
      <c r="V41" s="14"/>
      <c r="W41" s="14"/>
      <c r="X41" s="2"/>
    </row>
    <row r="42" spans="14:24">
      <c r="X42" s="2"/>
    </row>
    <row r="43" spans="14:24">
      <c r="X43" s="2"/>
    </row>
    <row r="44" spans="14:24">
      <c r="N44" s="6"/>
      <c r="O44" s="7"/>
      <c r="P44" s="8"/>
      <c r="Q44" s="8"/>
      <c r="R44" s="8"/>
      <c r="S44" s="8"/>
      <c r="T44" s="8"/>
      <c r="U44" s="8"/>
      <c r="V44" s="8"/>
      <c r="W44" s="2"/>
      <c r="X44" s="2"/>
    </row>
    <row r="45" spans="14:24">
      <c r="N45" s="6"/>
      <c r="O45" s="7"/>
      <c r="P45" s="8"/>
      <c r="Q45" s="8"/>
      <c r="R45" s="8"/>
      <c r="S45" s="8"/>
      <c r="T45" s="8"/>
      <c r="U45" s="8"/>
      <c r="V45" s="8"/>
      <c r="W45" s="2"/>
      <c r="X45" s="2"/>
    </row>
    <row r="46" spans="14:24">
      <c r="N46" s="6"/>
      <c r="O46" s="7"/>
      <c r="P46" s="8"/>
      <c r="Q46" s="8"/>
      <c r="R46" s="8"/>
      <c r="S46" s="8"/>
      <c r="T46" s="8"/>
      <c r="U46" s="8"/>
      <c r="V46" s="8"/>
      <c r="W46" s="2"/>
      <c r="X46" s="2"/>
    </row>
    <row r="47" spans="14:24">
      <c r="N47" s="6"/>
      <c r="O47" s="7"/>
      <c r="P47" s="8"/>
      <c r="Q47" s="8"/>
      <c r="R47" s="8"/>
      <c r="S47" s="8"/>
      <c r="T47" s="8"/>
      <c r="U47" s="8"/>
      <c r="V47" s="8"/>
      <c r="W47" s="2"/>
      <c r="X47" s="2"/>
    </row>
    <row r="48" spans="14:24">
      <c r="N48" s="6"/>
      <c r="O48" s="7"/>
      <c r="P48" s="8"/>
      <c r="Q48" s="8"/>
      <c r="R48" s="8"/>
      <c r="S48" s="8"/>
      <c r="T48" s="8"/>
      <c r="U48" s="8"/>
      <c r="V48" s="8"/>
      <c r="W48" s="2"/>
      <c r="X48" s="2"/>
    </row>
    <row r="49" spans="14:24">
      <c r="N49" s="6"/>
      <c r="O49" s="7"/>
      <c r="P49" s="8"/>
      <c r="Q49" s="8"/>
      <c r="R49" s="8"/>
      <c r="S49" s="8"/>
      <c r="T49" s="8"/>
      <c r="U49" s="8"/>
      <c r="V49" s="8"/>
      <c r="W49" s="2"/>
      <c r="X49" s="2"/>
    </row>
    <row r="50" spans="14:24">
      <c r="N50" s="6"/>
      <c r="O50" s="7"/>
      <c r="P50" s="8"/>
      <c r="Q50" s="8"/>
      <c r="R50" s="8"/>
      <c r="S50" s="8"/>
      <c r="T50" s="8"/>
      <c r="U50" s="8"/>
      <c r="V50" s="8"/>
      <c r="W50" s="2"/>
      <c r="X50" s="2"/>
    </row>
    <row r="51" spans="14:24">
      <c r="N51" s="6"/>
      <c r="O51" s="7"/>
      <c r="P51" s="8"/>
      <c r="Q51" s="8"/>
      <c r="R51" s="8"/>
      <c r="S51" s="8"/>
      <c r="T51" s="8"/>
      <c r="U51" s="8"/>
      <c r="V51" s="8"/>
      <c r="W51" s="2"/>
      <c r="X51" s="2"/>
    </row>
    <row r="52" spans="14:24">
      <c r="N52" s="6"/>
      <c r="O52" s="7"/>
      <c r="P52" s="8"/>
      <c r="Q52" s="8"/>
      <c r="R52" s="8"/>
      <c r="S52" s="8"/>
      <c r="T52" s="8"/>
      <c r="U52" s="8"/>
      <c r="V52" s="8"/>
      <c r="W52" s="2"/>
      <c r="X52" s="2"/>
    </row>
    <row r="53" spans="14:24">
      <c r="N53" s="6"/>
      <c r="O53" s="7"/>
      <c r="P53" s="8"/>
      <c r="Q53" s="8"/>
      <c r="R53" s="8"/>
      <c r="S53" s="8"/>
      <c r="T53" s="8"/>
      <c r="U53" s="8"/>
      <c r="V53" s="8"/>
      <c r="W53" s="2"/>
      <c r="X53" s="2"/>
    </row>
    <row r="54" spans="14:24">
      <c r="N54" s="6"/>
      <c r="O54" s="7"/>
      <c r="P54" s="8"/>
      <c r="Q54" s="8"/>
      <c r="R54" s="8"/>
      <c r="S54" s="8"/>
      <c r="T54" s="8"/>
      <c r="U54" s="8"/>
      <c r="V54" s="8"/>
      <c r="W54" s="2"/>
      <c r="X54" s="2"/>
    </row>
    <row r="55" spans="14:24">
      <c r="N55" s="6"/>
      <c r="O55" s="7"/>
      <c r="P55" s="8"/>
      <c r="Q55" s="8"/>
      <c r="R55" s="8"/>
      <c r="S55" s="8"/>
      <c r="T55" s="8"/>
      <c r="U55" s="8"/>
      <c r="V55" s="8"/>
      <c r="W55" s="2"/>
      <c r="X55" s="2"/>
    </row>
    <row r="56" spans="14:24">
      <c r="N56" s="6"/>
      <c r="O56" s="7"/>
      <c r="P56" s="8"/>
      <c r="Q56" s="8"/>
      <c r="R56" s="8"/>
      <c r="S56" s="8"/>
      <c r="T56" s="8"/>
      <c r="U56" s="8"/>
      <c r="V56" s="8"/>
      <c r="W56" s="2"/>
      <c r="X56" s="2"/>
    </row>
    <row r="57" spans="14:24">
      <c r="N57" s="6"/>
      <c r="O57" s="7"/>
      <c r="P57" s="8"/>
      <c r="Q57" s="8"/>
      <c r="R57" s="8"/>
      <c r="S57" s="8"/>
      <c r="T57" s="8"/>
      <c r="U57" s="8"/>
      <c r="V57" s="8"/>
      <c r="W57" s="2"/>
      <c r="X57" s="2"/>
    </row>
    <row r="58" spans="14:24">
      <c r="N58" s="6"/>
      <c r="O58" s="7"/>
      <c r="P58" s="8"/>
      <c r="Q58" s="8"/>
      <c r="R58" s="8"/>
      <c r="S58" s="8"/>
      <c r="T58" s="8"/>
      <c r="U58" s="8"/>
      <c r="V58" s="8"/>
      <c r="W58" s="2"/>
      <c r="X58" s="2"/>
    </row>
    <row r="59" spans="14:24">
      <c r="N59" s="6"/>
      <c r="O59" s="7"/>
      <c r="P59" s="8"/>
      <c r="Q59" s="8"/>
      <c r="R59" s="8"/>
      <c r="S59" s="8"/>
      <c r="T59" s="8"/>
      <c r="U59" s="8"/>
      <c r="V59" s="8"/>
      <c r="W59" s="2"/>
      <c r="X59" s="2"/>
    </row>
    <row r="60" spans="14:24">
      <c r="N60" s="6"/>
      <c r="O60" s="7"/>
      <c r="P60" s="8"/>
      <c r="Q60" s="8"/>
      <c r="R60" s="8"/>
      <c r="S60" s="8"/>
      <c r="T60" s="8"/>
      <c r="U60" s="8"/>
      <c r="V60" s="8"/>
      <c r="W60" s="2"/>
      <c r="X60" s="2"/>
    </row>
    <row r="61" spans="14:24">
      <c r="P61" s="14"/>
      <c r="Q61" s="14"/>
      <c r="R61" s="14"/>
      <c r="S61" s="14"/>
      <c r="T61" s="14"/>
      <c r="U61" s="14"/>
      <c r="V61" s="14"/>
      <c r="W61" s="14"/>
      <c r="X61" s="2"/>
    </row>
    <row r="62" spans="14:24">
      <c r="X62" s="2"/>
    </row>
    <row r="63" spans="14:24">
      <c r="N63" s="6"/>
      <c r="X63" s="2"/>
    </row>
    <row r="64" spans="14:24">
      <c r="N64" s="6"/>
      <c r="O64" s="7"/>
      <c r="P64" s="8"/>
      <c r="Q64" s="8"/>
      <c r="R64" s="8"/>
      <c r="S64" s="8"/>
      <c r="T64" s="8"/>
      <c r="U64" s="8"/>
      <c r="V64" s="8"/>
      <c r="W64" s="2"/>
      <c r="X64" s="2"/>
    </row>
    <row r="65" spans="14:24">
      <c r="N65" s="6"/>
      <c r="O65" s="7"/>
      <c r="P65" s="8"/>
      <c r="Q65" s="8"/>
      <c r="R65" s="8"/>
      <c r="S65" s="8"/>
      <c r="T65" s="8"/>
      <c r="U65" s="8"/>
      <c r="V65" s="8"/>
      <c r="W65" s="2"/>
      <c r="X65" s="2"/>
    </row>
    <row r="66" spans="14:24">
      <c r="N66" s="6"/>
      <c r="O66" s="7"/>
      <c r="P66" s="8"/>
      <c r="Q66" s="8"/>
      <c r="R66" s="8"/>
      <c r="S66" s="8"/>
      <c r="T66" s="8"/>
      <c r="U66" s="8"/>
      <c r="V66" s="8"/>
      <c r="W66" s="2"/>
      <c r="X66" s="2"/>
    </row>
    <row r="67" spans="14:24">
      <c r="N67" s="6"/>
      <c r="O67" s="7"/>
      <c r="P67" s="8"/>
      <c r="Q67" s="8"/>
      <c r="R67" s="8"/>
      <c r="S67" s="8"/>
      <c r="T67" s="8"/>
      <c r="U67" s="8"/>
      <c r="V67" s="8"/>
      <c r="W67" s="2"/>
      <c r="X67" s="2"/>
    </row>
    <row r="68" spans="14:24">
      <c r="N68" s="6"/>
      <c r="O68" s="7"/>
      <c r="P68" s="8"/>
      <c r="Q68" s="8"/>
      <c r="R68" s="8"/>
      <c r="S68" s="8"/>
      <c r="T68" s="8"/>
      <c r="U68" s="8"/>
      <c r="V68" s="8"/>
      <c r="W68" s="2"/>
      <c r="X68" s="2"/>
    </row>
    <row r="69" spans="14:24">
      <c r="N69" s="6"/>
      <c r="O69" s="7"/>
      <c r="P69" s="8"/>
      <c r="Q69" s="8"/>
      <c r="R69" s="8"/>
      <c r="S69" s="8"/>
      <c r="T69" s="8"/>
      <c r="U69" s="8"/>
      <c r="V69" s="8"/>
      <c r="W69" s="2"/>
      <c r="X69" s="2"/>
    </row>
    <row r="70" spans="14:24">
      <c r="N70" s="6"/>
      <c r="O70" s="7"/>
      <c r="P70" s="8"/>
      <c r="Q70" s="8"/>
      <c r="R70" s="8"/>
      <c r="S70" s="8"/>
      <c r="T70" s="8"/>
      <c r="U70" s="8"/>
      <c r="V70" s="8"/>
      <c r="W70" s="2"/>
      <c r="X70" s="2"/>
    </row>
    <row r="71" spans="14:24">
      <c r="N71" s="6"/>
      <c r="O71" s="7"/>
      <c r="P71" s="8"/>
      <c r="Q71" s="8"/>
      <c r="R71" s="8"/>
      <c r="S71" s="8"/>
      <c r="T71" s="8"/>
      <c r="U71" s="8"/>
      <c r="V71" s="8"/>
      <c r="W71" s="2"/>
      <c r="X71" s="2"/>
    </row>
    <row r="72" spans="14:24">
      <c r="N72" s="6"/>
      <c r="O72" s="7"/>
      <c r="P72" s="8"/>
      <c r="Q72" s="8"/>
      <c r="R72" s="8"/>
      <c r="S72" s="8"/>
      <c r="T72" s="8"/>
      <c r="U72" s="8"/>
      <c r="V72" s="8"/>
      <c r="W72" s="2"/>
      <c r="X72" s="2"/>
    </row>
    <row r="73" spans="14:24">
      <c r="N73" s="6"/>
      <c r="O73" s="7"/>
      <c r="P73" s="8"/>
      <c r="Q73" s="8"/>
      <c r="R73" s="8"/>
      <c r="S73" s="8"/>
      <c r="T73" s="8"/>
      <c r="U73" s="8"/>
      <c r="V73" s="8"/>
      <c r="W73" s="2"/>
      <c r="X73" s="2"/>
    </row>
    <row r="74" spans="14:24">
      <c r="N74" s="6"/>
      <c r="O74" s="7"/>
      <c r="P74" s="8"/>
      <c r="Q74" s="8"/>
      <c r="R74" s="8"/>
      <c r="S74" s="8"/>
      <c r="T74" s="8"/>
      <c r="U74" s="8"/>
      <c r="V74" s="8"/>
      <c r="W74" s="2"/>
      <c r="X74" s="2"/>
    </row>
    <row r="75" spans="14:24">
      <c r="N75" s="6"/>
      <c r="O75" s="7"/>
      <c r="P75" s="8"/>
      <c r="Q75" s="8"/>
      <c r="R75" s="8"/>
      <c r="S75" s="8"/>
      <c r="T75" s="8"/>
      <c r="U75" s="8"/>
      <c r="V75" s="8"/>
      <c r="W75" s="2"/>
      <c r="X75" s="2"/>
    </row>
    <row r="76" spans="14:24">
      <c r="N76" s="6"/>
      <c r="O76" s="7"/>
      <c r="P76" s="8"/>
      <c r="Q76" s="8"/>
      <c r="R76" s="8"/>
      <c r="S76" s="8"/>
      <c r="T76" s="8"/>
      <c r="U76" s="8"/>
      <c r="V76" s="8"/>
      <c r="W76" s="2"/>
      <c r="X76" s="2"/>
    </row>
    <row r="77" spans="14:24">
      <c r="N77" s="6"/>
      <c r="O77" s="7"/>
      <c r="P77" s="8"/>
      <c r="Q77" s="8"/>
      <c r="R77" s="8"/>
      <c r="S77" s="8"/>
      <c r="T77" s="8"/>
      <c r="U77" s="8"/>
      <c r="V77" s="8"/>
      <c r="W77" s="2"/>
      <c r="X77" s="2"/>
    </row>
    <row r="78" spans="14:24">
      <c r="N78" s="6"/>
      <c r="O78" s="7"/>
      <c r="P78" s="8"/>
      <c r="Q78" s="8"/>
      <c r="R78" s="8"/>
      <c r="S78" s="8"/>
      <c r="T78" s="8"/>
      <c r="U78" s="8"/>
      <c r="V78" s="8"/>
      <c r="W78" s="2"/>
      <c r="X78" s="2"/>
    </row>
    <row r="79" spans="14:24">
      <c r="P79" s="14"/>
      <c r="Q79" s="14"/>
      <c r="R79" s="14"/>
      <c r="S79" s="14"/>
      <c r="T79" s="14"/>
      <c r="U79" s="14"/>
      <c r="V79" s="14"/>
      <c r="W79" s="14"/>
      <c r="X79" s="2"/>
    </row>
    <row r="80" spans="14:24">
      <c r="X80" s="2"/>
    </row>
    <row r="81" spans="14:24">
      <c r="X81" s="2"/>
    </row>
    <row r="82" spans="14:24">
      <c r="N82" s="6"/>
      <c r="O82" s="7"/>
      <c r="P82" s="8"/>
      <c r="Q82" s="8"/>
      <c r="R82" s="8"/>
      <c r="S82" s="8"/>
      <c r="T82" s="8"/>
      <c r="U82" s="8"/>
      <c r="V82" s="8"/>
      <c r="W82" s="2"/>
      <c r="X82" s="2"/>
    </row>
    <row r="83" spans="14:24">
      <c r="N83" s="6"/>
      <c r="O83" s="7"/>
      <c r="P83" s="8"/>
      <c r="Q83" s="8"/>
      <c r="R83" s="8"/>
      <c r="S83" s="8"/>
      <c r="T83" s="8"/>
      <c r="U83" s="8"/>
      <c r="V83" s="8"/>
      <c r="W83" s="2"/>
      <c r="X83" s="2"/>
    </row>
    <row r="84" spans="14:24">
      <c r="N84" s="6"/>
      <c r="O84" s="7"/>
      <c r="P84" s="8"/>
      <c r="Q84" s="8"/>
      <c r="R84" s="8"/>
      <c r="S84" s="8"/>
      <c r="T84" s="8"/>
      <c r="U84" s="8"/>
      <c r="V84" s="8"/>
      <c r="W84" s="2"/>
      <c r="X84" s="2"/>
    </row>
    <row r="85" spans="14:24">
      <c r="N85" s="6"/>
      <c r="O85" s="7"/>
      <c r="P85" s="8"/>
      <c r="Q85" s="8"/>
      <c r="R85" s="8"/>
      <c r="S85" s="8"/>
      <c r="T85" s="8"/>
      <c r="U85" s="8"/>
      <c r="V85" s="8"/>
      <c r="W85" s="2"/>
      <c r="X85" s="2"/>
    </row>
    <row r="86" spans="14:24">
      <c r="N86" s="6"/>
      <c r="O86" s="7"/>
      <c r="P86" s="8"/>
      <c r="Q86" s="8"/>
      <c r="R86" s="8"/>
      <c r="S86" s="8"/>
      <c r="T86" s="8"/>
      <c r="U86" s="8"/>
      <c r="V86" s="8"/>
      <c r="W86" s="2"/>
      <c r="X86" s="2"/>
    </row>
    <row r="87" spans="14:24">
      <c r="N87" s="6"/>
      <c r="O87" s="7"/>
      <c r="P87" s="8"/>
      <c r="Q87" s="8"/>
      <c r="R87" s="8"/>
      <c r="S87" s="8"/>
      <c r="T87" s="8"/>
      <c r="U87" s="8"/>
      <c r="V87" s="8"/>
      <c r="W87" s="2"/>
      <c r="X87" s="2"/>
    </row>
    <row r="88" spans="14:24">
      <c r="N88" s="6"/>
      <c r="O88" s="7"/>
      <c r="P88" s="8"/>
      <c r="Q88" s="8"/>
      <c r="R88" s="8"/>
      <c r="S88" s="8"/>
      <c r="T88" s="8"/>
      <c r="U88" s="8"/>
      <c r="V88" s="8"/>
      <c r="W88" s="2"/>
      <c r="X88" s="2"/>
    </row>
    <row r="89" spans="14:24">
      <c r="P89" s="14"/>
      <c r="Q89" s="14"/>
      <c r="R89" s="14"/>
      <c r="S89" s="14"/>
      <c r="T89" s="14"/>
      <c r="U89" s="14"/>
      <c r="V89" s="14"/>
      <c r="W89" s="14"/>
      <c r="X89" s="2"/>
    </row>
    <row r="90" spans="14:24">
      <c r="X90" s="2"/>
    </row>
    <row r="91" spans="14:24">
      <c r="X91" s="2"/>
    </row>
    <row r="92" spans="14:24">
      <c r="N92" s="6"/>
      <c r="O92" s="7"/>
      <c r="P92" s="8"/>
      <c r="Q92" s="8"/>
      <c r="R92" s="8"/>
      <c r="S92" s="8"/>
      <c r="T92" s="8"/>
      <c r="U92" s="8"/>
      <c r="V92" s="8"/>
      <c r="W92" s="2"/>
      <c r="X92" s="2"/>
    </row>
    <row r="93" spans="14:24">
      <c r="N93" s="6"/>
      <c r="O93" s="7"/>
      <c r="P93" s="8"/>
      <c r="Q93" s="8"/>
      <c r="R93" s="8"/>
      <c r="S93" s="8"/>
      <c r="T93" s="8"/>
      <c r="U93" s="8"/>
      <c r="V93" s="8"/>
      <c r="W93" s="2"/>
      <c r="X93" s="2"/>
    </row>
    <row r="94" spans="14:24">
      <c r="N94" s="6"/>
      <c r="O94" s="7"/>
      <c r="P94" s="8"/>
      <c r="Q94" s="8"/>
      <c r="R94" s="8"/>
      <c r="S94" s="8"/>
      <c r="T94" s="8"/>
      <c r="U94" s="8"/>
      <c r="V94" s="8"/>
      <c r="W94" s="2"/>
      <c r="X94" s="2"/>
    </row>
    <row r="95" spans="14:24">
      <c r="N95" s="6"/>
      <c r="O95" s="7"/>
      <c r="P95" s="8"/>
      <c r="Q95" s="8"/>
      <c r="R95" s="8"/>
      <c r="S95" s="8"/>
      <c r="T95" s="8"/>
      <c r="U95" s="8"/>
      <c r="V95" s="8"/>
      <c r="W95" s="2"/>
      <c r="X95" s="2"/>
    </row>
    <row r="96" spans="14:24">
      <c r="N96" s="6"/>
      <c r="O96" s="7"/>
      <c r="P96" s="8"/>
      <c r="Q96" s="8"/>
      <c r="R96" s="8"/>
      <c r="S96" s="8"/>
      <c r="T96" s="8"/>
      <c r="U96" s="8"/>
      <c r="V96" s="8"/>
      <c r="W96" s="2"/>
      <c r="X96" s="2"/>
    </row>
    <row r="97" spans="14:24">
      <c r="N97" s="6"/>
      <c r="O97" s="7"/>
      <c r="P97" s="8"/>
      <c r="Q97" s="8"/>
      <c r="R97" s="8"/>
      <c r="S97" s="8"/>
      <c r="T97" s="8"/>
      <c r="U97" s="8"/>
      <c r="V97" s="8"/>
      <c r="W97" s="2"/>
      <c r="X97" s="2"/>
    </row>
    <row r="98" spans="14:24">
      <c r="N98" s="6"/>
      <c r="O98" s="7"/>
      <c r="P98" s="8"/>
      <c r="Q98" s="8"/>
      <c r="R98" s="8"/>
      <c r="S98" s="8"/>
      <c r="T98" s="8"/>
      <c r="U98" s="8"/>
      <c r="V98" s="8"/>
      <c r="W98" s="2"/>
      <c r="X98" s="2"/>
    </row>
    <row r="99" spans="14:24">
      <c r="N99" s="6"/>
      <c r="O99" s="7"/>
      <c r="P99" s="8"/>
      <c r="Q99" s="8"/>
      <c r="R99" s="8"/>
      <c r="S99" s="8"/>
      <c r="T99" s="8"/>
      <c r="U99" s="8"/>
      <c r="V99" s="8"/>
      <c r="W99" s="2"/>
      <c r="X99" s="2"/>
    </row>
    <row r="100" spans="14:24">
      <c r="N100" s="6"/>
      <c r="O100" s="7"/>
      <c r="P100" s="8"/>
      <c r="Q100" s="8"/>
      <c r="R100" s="8"/>
      <c r="S100" s="8"/>
      <c r="T100" s="8"/>
      <c r="U100" s="8"/>
      <c r="V100" s="8"/>
      <c r="W100" s="2"/>
      <c r="X100" s="2"/>
    </row>
    <row r="101" spans="14:24">
      <c r="N101" s="6"/>
      <c r="O101" s="7"/>
      <c r="P101" s="8"/>
      <c r="Q101" s="8"/>
      <c r="R101" s="8"/>
      <c r="S101" s="8"/>
      <c r="T101" s="8"/>
      <c r="U101" s="8"/>
      <c r="V101" s="8"/>
      <c r="W101" s="2"/>
      <c r="X101" s="2"/>
    </row>
    <row r="102" spans="14:24">
      <c r="N102" s="6"/>
      <c r="O102" s="7"/>
      <c r="P102" s="8"/>
      <c r="Q102" s="8"/>
      <c r="R102" s="8"/>
      <c r="S102" s="8"/>
      <c r="T102" s="8"/>
      <c r="U102" s="8"/>
      <c r="V102" s="8"/>
      <c r="W102" s="2"/>
      <c r="X102" s="2"/>
    </row>
    <row r="103" spans="14:24">
      <c r="N103" s="6"/>
      <c r="O103" s="7"/>
      <c r="P103" s="8"/>
      <c r="Q103" s="8"/>
      <c r="R103" s="8"/>
      <c r="S103" s="8"/>
      <c r="T103" s="8"/>
      <c r="U103" s="8"/>
      <c r="V103" s="8"/>
      <c r="W103" s="2"/>
      <c r="X103" s="2"/>
    </row>
    <row r="104" spans="14:24">
      <c r="N104" s="6"/>
      <c r="O104" s="7"/>
      <c r="P104" s="8"/>
      <c r="Q104" s="8"/>
      <c r="R104" s="8"/>
      <c r="S104" s="8"/>
      <c r="T104" s="8"/>
      <c r="U104" s="8"/>
      <c r="V104" s="8"/>
      <c r="W104" s="2"/>
      <c r="X104" s="2"/>
    </row>
    <row r="105" spans="14:24">
      <c r="N105" s="6"/>
      <c r="O105" s="7"/>
      <c r="P105" s="8"/>
      <c r="Q105" s="8"/>
      <c r="R105" s="8"/>
      <c r="S105" s="8"/>
      <c r="T105" s="8"/>
      <c r="U105" s="8"/>
      <c r="V105" s="8"/>
      <c r="W105" s="2"/>
      <c r="X105" s="2"/>
    </row>
    <row r="106" spans="14:24">
      <c r="N106" s="6"/>
      <c r="O106" s="7"/>
      <c r="P106" s="8"/>
      <c r="Q106" s="8"/>
      <c r="R106" s="8"/>
      <c r="S106" s="8"/>
      <c r="T106" s="8"/>
      <c r="U106" s="8"/>
      <c r="V106" s="8"/>
      <c r="W106" s="2"/>
      <c r="X106" s="2"/>
    </row>
    <row r="107" spans="14:24">
      <c r="N107" s="6"/>
      <c r="O107" s="7"/>
      <c r="P107" s="8"/>
      <c r="Q107" s="8"/>
      <c r="R107" s="8"/>
      <c r="S107" s="8"/>
      <c r="T107" s="8"/>
      <c r="U107" s="8"/>
      <c r="V107" s="8"/>
      <c r="W107" s="2"/>
      <c r="X107" s="2"/>
    </row>
    <row r="108" spans="14:24">
      <c r="P108" s="14"/>
      <c r="Q108" s="14"/>
      <c r="R108" s="14"/>
      <c r="S108" s="14"/>
      <c r="T108" s="14"/>
      <c r="U108" s="14"/>
      <c r="V108" s="14"/>
      <c r="W108" s="14"/>
      <c r="X108" s="2"/>
    </row>
    <row r="109" spans="14:24">
      <c r="X109" s="2"/>
    </row>
    <row r="110" spans="14:24">
      <c r="X110" s="2"/>
    </row>
    <row r="111" spans="14:24">
      <c r="N111" s="6"/>
      <c r="O111" s="7"/>
      <c r="P111" s="8"/>
      <c r="Q111" s="8"/>
      <c r="R111" s="8"/>
      <c r="S111" s="8"/>
      <c r="T111" s="8"/>
      <c r="U111" s="8"/>
      <c r="V111" s="8"/>
      <c r="W111" s="2"/>
      <c r="X111" s="2"/>
    </row>
    <row r="112" spans="14:24">
      <c r="N112" s="6"/>
      <c r="O112" s="7"/>
      <c r="P112" s="8"/>
      <c r="Q112" s="8"/>
      <c r="R112" s="8"/>
      <c r="S112" s="8"/>
      <c r="T112" s="8"/>
      <c r="U112" s="8"/>
      <c r="V112" s="8"/>
      <c r="W112" s="2"/>
      <c r="X112" s="2"/>
    </row>
    <row r="113" spans="14:24">
      <c r="N113" s="6"/>
      <c r="O113" s="7"/>
      <c r="P113" s="8"/>
      <c r="Q113" s="8"/>
      <c r="R113" s="8"/>
      <c r="S113" s="8"/>
      <c r="T113" s="8"/>
      <c r="U113" s="8"/>
      <c r="V113" s="8"/>
      <c r="W113" s="2"/>
      <c r="X113" s="2"/>
    </row>
    <row r="114" spans="14:24">
      <c r="N114" s="6"/>
      <c r="O114" s="7"/>
      <c r="P114" s="8"/>
      <c r="Q114" s="8"/>
      <c r="R114" s="8"/>
      <c r="S114" s="8"/>
      <c r="T114" s="8"/>
      <c r="U114" s="8"/>
      <c r="V114" s="8"/>
      <c r="W114" s="2"/>
      <c r="X114" s="2"/>
    </row>
    <row r="115" spans="14:24">
      <c r="N115" s="6"/>
      <c r="O115" s="7"/>
      <c r="P115" s="8"/>
      <c r="Q115" s="8"/>
      <c r="R115" s="8"/>
      <c r="S115" s="8"/>
      <c r="T115" s="8"/>
      <c r="U115" s="8"/>
      <c r="V115" s="8"/>
      <c r="W115" s="2"/>
      <c r="X115" s="2"/>
    </row>
    <row r="116" spans="14:24">
      <c r="N116" s="6"/>
      <c r="O116" s="7"/>
      <c r="P116" s="8"/>
      <c r="Q116" s="8"/>
      <c r="R116" s="8"/>
      <c r="S116" s="8"/>
      <c r="T116" s="8"/>
      <c r="U116" s="8"/>
      <c r="V116" s="8"/>
      <c r="W116" s="2"/>
      <c r="X116" s="2"/>
    </row>
    <row r="117" spans="14:24">
      <c r="N117" s="6"/>
      <c r="O117" s="7"/>
      <c r="P117" s="8"/>
      <c r="Q117" s="8"/>
      <c r="R117" s="8"/>
      <c r="S117" s="8"/>
      <c r="T117" s="8"/>
      <c r="U117" s="8"/>
      <c r="V117" s="8"/>
      <c r="W117" s="2"/>
      <c r="X117" s="2"/>
    </row>
    <row r="118" spans="14:24">
      <c r="N118" s="6"/>
      <c r="O118" s="7"/>
      <c r="P118" s="8"/>
      <c r="Q118" s="8"/>
      <c r="R118" s="8"/>
      <c r="S118" s="8"/>
      <c r="T118" s="8"/>
      <c r="U118" s="8"/>
      <c r="V118" s="8"/>
      <c r="W118" s="2"/>
      <c r="X118" s="2"/>
    </row>
    <row r="119" spans="14:24">
      <c r="N119" s="6"/>
      <c r="O119" s="7"/>
      <c r="P119" s="8"/>
      <c r="Q119" s="8"/>
      <c r="R119" s="8"/>
      <c r="S119" s="8"/>
      <c r="T119" s="8"/>
      <c r="U119" s="8"/>
      <c r="V119" s="8"/>
      <c r="W119" s="2"/>
      <c r="X119" s="2"/>
    </row>
    <row r="120" spans="14:24">
      <c r="N120" s="6"/>
      <c r="O120" s="7"/>
      <c r="P120" s="8"/>
      <c r="Q120" s="8"/>
      <c r="R120" s="8"/>
      <c r="S120" s="8"/>
      <c r="T120" s="8"/>
      <c r="U120" s="8"/>
      <c r="V120" s="8"/>
      <c r="W120" s="2"/>
      <c r="X120" s="2"/>
    </row>
    <row r="121" spans="14:24">
      <c r="P121" s="14"/>
      <c r="Q121" s="14"/>
      <c r="R121" s="14"/>
      <c r="S121" s="14"/>
      <c r="T121" s="14"/>
      <c r="U121" s="14"/>
      <c r="V121" s="14"/>
      <c r="W121" s="14"/>
      <c r="X121" s="2"/>
    </row>
    <row r="122" spans="14:24">
      <c r="X122" s="2"/>
    </row>
    <row r="123" spans="14:24">
      <c r="X123" s="2"/>
    </row>
    <row r="124" spans="14:24">
      <c r="N124" s="6"/>
      <c r="O124" s="7"/>
      <c r="P124" s="8"/>
      <c r="Q124" s="8"/>
      <c r="R124" s="8"/>
      <c r="S124" s="8"/>
      <c r="T124" s="8"/>
      <c r="U124" s="8"/>
      <c r="V124" s="8"/>
      <c r="W124" s="2"/>
      <c r="X124" s="2"/>
    </row>
    <row r="125" spans="14:24">
      <c r="N125" s="6"/>
      <c r="O125" s="7"/>
      <c r="P125" s="8"/>
      <c r="Q125" s="8"/>
      <c r="R125" s="8"/>
      <c r="S125" s="8"/>
      <c r="T125" s="8"/>
      <c r="U125" s="8"/>
      <c r="V125" s="8"/>
      <c r="W125" s="2"/>
      <c r="X125" s="2"/>
    </row>
    <row r="126" spans="14:24">
      <c r="N126" s="6"/>
      <c r="O126" s="7"/>
      <c r="P126" s="8"/>
      <c r="Q126" s="8"/>
      <c r="R126" s="8"/>
      <c r="S126" s="8"/>
      <c r="T126" s="8"/>
      <c r="U126" s="8"/>
      <c r="V126" s="8"/>
      <c r="W126" s="2"/>
      <c r="X126" s="2"/>
    </row>
    <row r="127" spans="14:24">
      <c r="N127" s="6"/>
      <c r="O127" s="7"/>
      <c r="P127" s="8"/>
      <c r="Q127" s="8"/>
      <c r="R127" s="8"/>
      <c r="S127" s="8"/>
      <c r="T127" s="8"/>
      <c r="U127" s="8"/>
      <c r="V127" s="8"/>
      <c r="W127" s="2"/>
      <c r="X127" s="2"/>
    </row>
    <row r="128" spans="14:24">
      <c r="N128" s="6"/>
      <c r="O128" s="7"/>
      <c r="P128" s="8"/>
      <c r="Q128" s="8"/>
      <c r="R128" s="8"/>
      <c r="S128" s="8"/>
      <c r="T128" s="8"/>
      <c r="U128" s="8"/>
      <c r="V128" s="8"/>
      <c r="W128" s="2"/>
      <c r="X128" s="2"/>
    </row>
    <row r="129" spans="14:24">
      <c r="N129" s="6"/>
      <c r="O129" s="7"/>
      <c r="P129" s="8"/>
      <c r="Q129" s="8"/>
      <c r="R129" s="8"/>
      <c r="S129" s="8"/>
      <c r="T129" s="8"/>
      <c r="U129" s="8"/>
      <c r="V129" s="8"/>
      <c r="W129" s="2"/>
      <c r="X129" s="2"/>
    </row>
    <row r="130" spans="14:24">
      <c r="N130" s="6"/>
      <c r="O130" s="7"/>
      <c r="P130" s="8"/>
      <c r="Q130" s="8"/>
      <c r="R130" s="8"/>
      <c r="S130" s="8"/>
      <c r="T130" s="8"/>
      <c r="U130" s="8"/>
      <c r="V130" s="8"/>
      <c r="W130" s="2"/>
      <c r="X130" s="2"/>
    </row>
    <row r="131" spans="14:24">
      <c r="N131" s="6"/>
      <c r="O131" s="7"/>
      <c r="P131" s="8"/>
      <c r="Q131" s="8"/>
      <c r="R131" s="8"/>
      <c r="S131" s="8"/>
      <c r="T131" s="8"/>
      <c r="U131" s="8"/>
      <c r="V131" s="8"/>
      <c r="W131" s="2"/>
      <c r="X131" s="2"/>
    </row>
    <row r="132" spans="14:24">
      <c r="N132" s="6"/>
      <c r="O132" s="7"/>
      <c r="P132" s="8"/>
      <c r="Q132" s="8"/>
      <c r="R132" s="8"/>
      <c r="S132" s="8"/>
      <c r="T132" s="8"/>
      <c r="U132" s="8"/>
      <c r="V132" s="8"/>
      <c r="W132" s="2"/>
      <c r="X132" s="2"/>
    </row>
    <row r="133" spans="14:24">
      <c r="N133" s="6"/>
      <c r="O133" s="7"/>
      <c r="P133" s="8"/>
      <c r="Q133" s="8"/>
      <c r="R133" s="8"/>
      <c r="S133" s="8"/>
      <c r="T133" s="8"/>
      <c r="U133" s="8"/>
      <c r="V133" s="8"/>
      <c r="W133" s="2"/>
      <c r="X133" s="2"/>
    </row>
    <row r="134" spans="14:24">
      <c r="N134" s="6"/>
      <c r="O134" s="7"/>
      <c r="P134" s="8"/>
      <c r="Q134" s="8"/>
      <c r="R134" s="8"/>
      <c r="S134" s="8"/>
      <c r="T134" s="8"/>
      <c r="U134" s="8"/>
      <c r="V134" s="8"/>
      <c r="W134" s="2"/>
      <c r="X134" s="2"/>
    </row>
    <row r="135" spans="14:24">
      <c r="N135" s="6"/>
      <c r="O135" s="7"/>
      <c r="P135" s="8"/>
      <c r="Q135" s="8"/>
      <c r="R135" s="8"/>
      <c r="S135" s="8"/>
      <c r="T135" s="8"/>
      <c r="U135" s="8"/>
      <c r="V135" s="8"/>
      <c r="W135" s="2"/>
      <c r="X135" s="2"/>
    </row>
    <row r="136" spans="14:24">
      <c r="N136" s="6"/>
      <c r="O136" s="7"/>
      <c r="P136" s="8"/>
      <c r="Q136" s="8"/>
      <c r="R136" s="8"/>
      <c r="S136" s="8"/>
      <c r="T136" s="8"/>
      <c r="U136" s="8"/>
      <c r="V136" s="8"/>
      <c r="W136" s="2"/>
      <c r="X136" s="2"/>
    </row>
    <row r="137" spans="14:24">
      <c r="N137" s="6"/>
      <c r="O137" s="7"/>
      <c r="P137" s="8"/>
      <c r="Q137" s="8"/>
      <c r="R137" s="8"/>
      <c r="S137" s="8"/>
      <c r="T137" s="8"/>
      <c r="U137" s="8"/>
      <c r="V137" s="8"/>
      <c r="W137" s="2"/>
      <c r="X137" s="2"/>
    </row>
    <row r="138" spans="14:24">
      <c r="N138" s="6"/>
      <c r="O138" s="7"/>
      <c r="P138" s="8"/>
      <c r="Q138" s="8"/>
      <c r="R138" s="8"/>
      <c r="S138" s="8"/>
      <c r="T138" s="8"/>
      <c r="U138" s="8"/>
      <c r="V138" s="8"/>
      <c r="W138" s="2"/>
      <c r="X138" s="2"/>
    </row>
    <row r="139" spans="14:24">
      <c r="P139" s="14"/>
      <c r="Q139" s="14"/>
      <c r="R139" s="14"/>
      <c r="S139" s="14"/>
      <c r="T139" s="14"/>
      <c r="U139" s="14"/>
      <c r="V139" s="14"/>
      <c r="W139" s="14"/>
      <c r="X139" s="2"/>
    </row>
    <row r="140" spans="14:24">
      <c r="X140" s="2"/>
    </row>
    <row r="141" spans="14:24">
      <c r="X141" s="2"/>
    </row>
    <row r="142" spans="14:24">
      <c r="N142" s="6"/>
      <c r="O142" s="7"/>
      <c r="P142" s="8"/>
      <c r="Q142" s="8"/>
      <c r="R142" s="8"/>
      <c r="S142" s="8"/>
      <c r="T142" s="8"/>
      <c r="U142" s="8"/>
      <c r="V142" s="8"/>
      <c r="W142" s="2"/>
      <c r="X142" s="2"/>
    </row>
    <row r="143" spans="14:24">
      <c r="N143" s="6"/>
      <c r="O143" s="7"/>
      <c r="P143" s="8"/>
      <c r="Q143" s="8"/>
      <c r="R143" s="8"/>
      <c r="S143" s="8"/>
      <c r="T143" s="8"/>
      <c r="U143" s="8"/>
      <c r="V143" s="8"/>
      <c r="W143" s="2"/>
      <c r="X143" s="2"/>
    </row>
    <row r="144" spans="14:24">
      <c r="N144" s="6"/>
      <c r="O144" s="7"/>
      <c r="P144" s="8"/>
      <c r="Q144" s="8"/>
      <c r="R144" s="8"/>
      <c r="S144" s="8"/>
      <c r="T144" s="8"/>
      <c r="U144" s="8"/>
      <c r="V144" s="8"/>
      <c r="W144" s="2"/>
      <c r="X144" s="2"/>
    </row>
    <row r="145" spans="14:24">
      <c r="N145" s="6"/>
      <c r="O145" s="7"/>
      <c r="P145" s="8"/>
      <c r="Q145" s="8"/>
      <c r="R145" s="8"/>
      <c r="S145" s="8"/>
      <c r="T145" s="8"/>
      <c r="U145" s="8"/>
      <c r="V145" s="8"/>
      <c r="W145" s="2"/>
      <c r="X145" s="2"/>
    </row>
    <row r="146" spans="14:24">
      <c r="N146" s="6"/>
      <c r="O146" s="7"/>
      <c r="P146" s="8"/>
      <c r="Q146" s="8"/>
      <c r="R146" s="8"/>
      <c r="S146" s="8"/>
      <c r="T146" s="8"/>
      <c r="U146" s="8"/>
      <c r="V146" s="8"/>
      <c r="W146" s="2"/>
      <c r="X146" s="2"/>
    </row>
    <row r="147" spans="14:24">
      <c r="N147" s="6"/>
      <c r="O147" s="7"/>
      <c r="P147" s="8"/>
      <c r="Q147" s="8"/>
      <c r="R147" s="8"/>
      <c r="S147" s="8"/>
      <c r="T147" s="8"/>
      <c r="U147" s="8"/>
      <c r="V147" s="8"/>
      <c r="W147" s="2"/>
      <c r="X147" s="2"/>
    </row>
    <row r="148" spans="14:24">
      <c r="N148" s="6"/>
      <c r="O148" s="7"/>
      <c r="P148" s="8"/>
      <c r="Q148" s="8"/>
      <c r="R148" s="8"/>
      <c r="S148" s="8"/>
      <c r="T148" s="8"/>
      <c r="U148" s="8"/>
      <c r="V148" s="8"/>
      <c r="W148" s="2"/>
      <c r="X148" s="2"/>
    </row>
    <row r="149" spans="14:24">
      <c r="N149" s="6"/>
      <c r="O149" s="7"/>
      <c r="P149" s="8"/>
      <c r="Q149" s="8"/>
      <c r="R149" s="8"/>
      <c r="S149" s="8"/>
      <c r="T149" s="8"/>
      <c r="U149" s="8"/>
      <c r="V149" s="8"/>
      <c r="W149" s="2"/>
      <c r="X149" s="2"/>
    </row>
    <row r="150" spans="14:24">
      <c r="N150" s="6"/>
      <c r="O150" s="7"/>
      <c r="P150" s="8"/>
      <c r="Q150" s="8"/>
      <c r="R150" s="8"/>
      <c r="S150" s="8"/>
      <c r="T150" s="8"/>
      <c r="U150" s="8"/>
      <c r="V150" s="8"/>
      <c r="W150" s="2"/>
      <c r="X150" s="2"/>
    </row>
    <row r="151" spans="14:24">
      <c r="N151" s="6"/>
      <c r="O151" s="7"/>
      <c r="P151" s="8"/>
      <c r="Q151" s="8"/>
      <c r="R151" s="8"/>
      <c r="S151" s="8"/>
      <c r="T151" s="8"/>
      <c r="U151" s="8"/>
      <c r="V151" s="8"/>
      <c r="W151" s="2"/>
      <c r="X151" s="2"/>
    </row>
    <row r="152" spans="14:24">
      <c r="N152" s="6"/>
      <c r="O152" s="7"/>
      <c r="P152" s="8"/>
      <c r="Q152" s="8"/>
      <c r="R152" s="8"/>
      <c r="S152" s="8"/>
      <c r="T152" s="8"/>
      <c r="U152" s="8"/>
      <c r="V152" s="8"/>
      <c r="W152" s="2"/>
      <c r="X152" s="2"/>
    </row>
    <row r="153" spans="14:24">
      <c r="N153" s="6"/>
      <c r="O153" s="7"/>
      <c r="P153" s="8"/>
      <c r="Q153" s="8"/>
      <c r="R153" s="8"/>
      <c r="S153" s="8"/>
      <c r="T153" s="8"/>
      <c r="U153" s="8"/>
      <c r="V153" s="8"/>
      <c r="W153" s="2"/>
      <c r="X153" s="2"/>
    </row>
    <row r="154" spans="14:24">
      <c r="N154" s="6"/>
      <c r="O154" s="7"/>
      <c r="P154" s="8"/>
      <c r="Q154" s="8"/>
      <c r="R154" s="8"/>
      <c r="S154" s="8"/>
      <c r="T154" s="8"/>
      <c r="U154" s="8"/>
      <c r="V154" s="8"/>
      <c r="W154" s="2"/>
      <c r="X154" s="2"/>
    </row>
    <row r="155" spans="14:24">
      <c r="N155" s="6"/>
      <c r="O155" s="7"/>
      <c r="P155" s="8"/>
      <c r="Q155" s="8"/>
      <c r="R155" s="8"/>
      <c r="S155" s="8"/>
      <c r="T155" s="8"/>
      <c r="U155" s="8"/>
      <c r="V155" s="8"/>
      <c r="W155" s="2"/>
      <c r="X155" s="2"/>
    </row>
    <row r="156" spans="14:24">
      <c r="N156" s="6"/>
      <c r="O156" s="7"/>
      <c r="P156" s="8"/>
      <c r="Q156" s="8"/>
      <c r="R156" s="8"/>
      <c r="S156" s="8"/>
      <c r="T156" s="8"/>
      <c r="U156" s="8"/>
      <c r="V156" s="8"/>
      <c r="W156" s="2"/>
      <c r="X156" s="2"/>
    </row>
    <row r="157" spans="14:24">
      <c r="P157" s="14"/>
      <c r="Q157" s="14"/>
      <c r="R157" s="14"/>
      <c r="S157" s="14"/>
      <c r="T157" s="14"/>
      <c r="U157" s="14"/>
      <c r="V157" s="14"/>
      <c r="W157" s="14"/>
      <c r="X157" s="2"/>
    </row>
    <row r="158" spans="14:24">
      <c r="X158" s="2"/>
    </row>
    <row r="159" spans="14:24">
      <c r="X159" s="2"/>
    </row>
    <row r="160" spans="14:24">
      <c r="N160" s="6"/>
      <c r="O160" s="7"/>
      <c r="P160" s="8"/>
      <c r="Q160" s="8"/>
      <c r="R160" s="8"/>
      <c r="S160" s="8"/>
      <c r="T160" s="8"/>
      <c r="U160" s="8"/>
      <c r="V160" s="8"/>
      <c r="W160" s="2"/>
      <c r="X160" s="2"/>
    </row>
    <row r="161" spans="14:24">
      <c r="N161" s="6"/>
      <c r="O161" s="7"/>
      <c r="P161" s="8"/>
      <c r="Q161" s="8"/>
      <c r="R161" s="8"/>
      <c r="S161" s="8"/>
      <c r="T161" s="8"/>
      <c r="U161" s="8"/>
      <c r="V161" s="8"/>
      <c r="W161" s="2"/>
      <c r="X161" s="2"/>
    </row>
    <row r="162" spans="14:24">
      <c r="N162" s="6"/>
      <c r="O162" s="7"/>
      <c r="P162" s="8"/>
      <c r="Q162" s="8"/>
      <c r="R162" s="8"/>
      <c r="S162" s="8"/>
      <c r="T162" s="8"/>
      <c r="U162" s="8"/>
      <c r="V162" s="8"/>
      <c r="W162" s="2"/>
      <c r="X162" s="2"/>
    </row>
    <row r="163" spans="14:24">
      <c r="N163" s="6"/>
      <c r="O163" s="7"/>
      <c r="P163" s="8"/>
      <c r="Q163" s="8"/>
      <c r="R163" s="8"/>
      <c r="S163" s="8"/>
      <c r="T163" s="8"/>
      <c r="U163" s="8"/>
      <c r="V163" s="8"/>
      <c r="W163" s="2"/>
      <c r="X163" s="2"/>
    </row>
    <row r="164" spans="14:24">
      <c r="N164" s="6"/>
      <c r="O164" s="7"/>
      <c r="P164" s="8"/>
      <c r="Q164" s="8"/>
      <c r="R164" s="8"/>
      <c r="S164" s="8"/>
      <c r="T164" s="8"/>
      <c r="U164" s="8"/>
      <c r="V164" s="8"/>
      <c r="W164" s="2"/>
      <c r="X164" s="2"/>
    </row>
    <row r="165" spans="14:24">
      <c r="N165" s="6"/>
      <c r="O165" s="7"/>
      <c r="P165" s="8"/>
      <c r="Q165" s="8"/>
      <c r="R165" s="8"/>
      <c r="S165" s="8"/>
      <c r="T165" s="8"/>
      <c r="U165" s="8"/>
      <c r="V165" s="8"/>
      <c r="W165" s="2"/>
      <c r="X165" s="2"/>
    </row>
    <row r="166" spans="14:24">
      <c r="N166" s="6"/>
      <c r="O166" s="7"/>
      <c r="P166" s="8"/>
      <c r="Q166" s="8"/>
      <c r="R166" s="8"/>
      <c r="S166" s="8"/>
      <c r="T166" s="8"/>
      <c r="U166" s="8"/>
      <c r="V166" s="8"/>
      <c r="W166" s="2"/>
      <c r="X166" s="2"/>
    </row>
    <row r="167" spans="14:24">
      <c r="N167" s="6"/>
      <c r="O167" s="7"/>
      <c r="P167" s="8"/>
      <c r="Q167" s="8"/>
      <c r="R167" s="8"/>
      <c r="S167" s="8"/>
      <c r="T167" s="8"/>
      <c r="U167" s="8"/>
      <c r="V167" s="8"/>
      <c r="W167" s="2"/>
      <c r="X167" s="2"/>
    </row>
    <row r="168" spans="14:24">
      <c r="N168" s="6"/>
      <c r="O168" s="7"/>
      <c r="P168" s="8"/>
      <c r="Q168" s="8"/>
      <c r="R168" s="8"/>
      <c r="S168" s="8"/>
      <c r="T168" s="8"/>
      <c r="U168" s="8"/>
      <c r="V168" s="8"/>
      <c r="W168" s="2"/>
      <c r="X168" s="2"/>
    </row>
    <row r="169" spans="14:24">
      <c r="N169" s="6"/>
      <c r="O169" s="7"/>
      <c r="P169" s="8"/>
      <c r="Q169" s="8"/>
      <c r="R169" s="8"/>
      <c r="S169" s="8"/>
      <c r="T169" s="8"/>
      <c r="U169" s="8"/>
      <c r="V169" s="8"/>
      <c r="W169" s="2"/>
      <c r="X169" s="2"/>
    </row>
    <row r="170" spans="14:24">
      <c r="N170" s="6"/>
      <c r="O170" s="7"/>
      <c r="P170" s="8"/>
      <c r="Q170" s="8"/>
      <c r="R170" s="8"/>
      <c r="S170" s="8"/>
      <c r="T170" s="8"/>
      <c r="U170" s="8"/>
      <c r="V170" s="8"/>
      <c r="W170" s="2"/>
      <c r="X170" s="2"/>
    </row>
    <row r="171" spans="14:24">
      <c r="N171" s="6"/>
      <c r="O171" s="7"/>
      <c r="P171" s="8"/>
      <c r="Q171" s="8"/>
      <c r="R171" s="8"/>
      <c r="S171" s="8"/>
      <c r="T171" s="8"/>
      <c r="U171" s="8"/>
      <c r="V171" s="8"/>
      <c r="W171" s="2"/>
      <c r="X171" s="2"/>
    </row>
    <row r="172" spans="14:24">
      <c r="N172" s="6"/>
      <c r="O172" s="7"/>
      <c r="P172" s="8"/>
      <c r="Q172" s="8"/>
      <c r="R172" s="8"/>
      <c r="S172" s="8"/>
      <c r="T172" s="8"/>
      <c r="U172" s="8"/>
      <c r="V172" s="8"/>
      <c r="W172" s="2"/>
      <c r="X172" s="2"/>
    </row>
    <row r="173" spans="14:24">
      <c r="N173" s="6"/>
      <c r="O173" s="7"/>
      <c r="P173" s="8"/>
      <c r="Q173" s="8"/>
      <c r="R173" s="8"/>
      <c r="S173" s="8"/>
      <c r="T173" s="8"/>
      <c r="U173" s="8"/>
      <c r="V173" s="8"/>
      <c r="W173" s="2"/>
      <c r="X173" s="2"/>
    </row>
    <row r="174" spans="14:24">
      <c r="N174" s="6"/>
      <c r="O174" s="7"/>
      <c r="P174" s="8"/>
      <c r="Q174" s="8"/>
      <c r="R174" s="8"/>
      <c r="S174" s="8"/>
      <c r="T174" s="8"/>
      <c r="U174" s="8"/>
      <c r="V174" s="8"/>
      <c r="W174" s="2"/>
      <c r="X174" s="2"/>
    </row>
    <row r="175" spans="14:24">
      <c r="P175" s="14"/>
      <c r="Q175" s="14"/>
      <c r="R175" s="14"/>
      <c r="S175" s="14"/>
      <c r="T175" s="14"/>
      <c r="U175" s="14"/>
      <c r="V175" s="14"/>
      <c r="W175" s="14"/>
      <c r="X175" s="2"/>
    </row>
    <row r="176" spans="14:24">
      <c r="X176" s="2"/>
    </row>
    <row r="177" spans="14:24">
      <c r="X177" s="2"/>
    </row>
    <row r="178" spans="14:24">
      <c r="N178" s="6"/>
      <c r="O178" s="7"/>
      <c r="P178" s="8"/>
      <c r="Q178" s="8"/>
      <c r="R178" s="8"/>
      <c r="S178" s="8"/>
      <c r="T178" s="8"/>
      <c r="U178" s="8"/>
      <c r="V178" s="8"/>
      <c r="W178" s="2"/>
      <c r="X178" s="2"/>
    </row>
    <row r="179" spans="14:24">
      <c r="N179" s="6"/>
      <c r="O179" s="7"/>
      <c r="P179" s="8"/>
      <c r="Q179" s="8"/>
      <c r="R179" s="8"/>
      <c r="S179" s="8"/>
      <c r="T179" s="8"/>
      <c r="U179" s="8"/>
      <c r="V179" s="8"/>
      <c r="W179" s="2"/>
      <c r="X179" s="2"/>
    </row>
    <row r="180" spans="14:24">
      <c r="N180" s="6"/>
      <c r="O180" s="7"/>
      <c r="P180" s="8"/>
      <c r="Q180" s="8"/>
      <c r="R180" s="8"/>
      <c r="S180" s="8"/>
      <c r="T180" s="8"/>
      <c r="U180" s="8"/>
      <c r="V180" s="8"/>
      <c r="W180" s="2"/>
      <c r="X180" s="2"/>
    </row>
    <row r="181" spans="14:24">
      <c r="N181" s="6"/>
      <c r="O181" s="7"/>
      <c r="P181" s="8"/>
      <c r="Q181" s="8"/>
      <c r="R181" s="8"/>
      <c r="S181" s="8"/>
      <c r="T181" s="8"/>
      <c r="U181" s="8"/>
      <c r="V181" s="8"/>
      <c r="W181" s="2"/>
      <c r="X181" s="2"/>
    </row>
    <row r="182" spans="14:24">
      <c r="N182" s="6"/>
      <c r="O182" s="7"/>
      <c r="P182" s="8"/>
      <c r="Q182" s="8"/>
      <c r="R182" s="8"/>
      <c r="S182" s="8"/>
      <c r="T182" s="8"/>
      <c r="U182" s="8"/>
      <c r="V182" s="8"/>
      <c r="W182" s="2"/>
      <c r="X182" s="2"/>
    </row>
    <row r="183" spans="14:24">
      <c r="N183" s="6"/>
      <c r="O183" s="7"/>
      <c r="P183" s="8"/>
      <c r="Q183" s="8"/>
      <c r="R183" s="8"/>
      <c r="S183" s="8"/>
      <c r="T183" s="8"/>
      <c r="U183" s="8"/>
      <c r="V183" s="8"/>
      <c r="W183" s="2"/>
      <c r="X183" s="2"/>
    </row>
    <row r="184" spans="14:24">
      <c r="N184" s="6"/>
      <c r="O184" s="7"/>
      <c r="P184" s="8"/>
      <c r="Q184" s="8"/>
      <c r="R184" s="8"/>
      <c r="S184" s="8"/>
      <c r="T184" s="8"/>
      <c r="U184" s="8"/>
      <c r="V184" s="8"/>
      <c r="W184" s="2"/>
      <c r="X184" s="2"/>
    </row>
    <row r="185" spans="14:24">
      <c r="N185" s="6"/>
      <c r="O185" s="7"/>
      <c r="P185" s="8"/>
      <c r="Q185" s="8"/>
      <c r="R185" s="8"/>
      <c r="S185" s="8"/>
      <c r="T185" s="8"/>
      <c r="U185" s="8"/>
      <c r="V185" s="8"/>
      <c r="W185" s="2"/>
      <c r="X185" s="2"/>
    </row>
    <row r="186" spans="14:24">
      <c r="N186" s="6"/>
      <c r="O186" s="7"/>
      <c r="P186" s="8"/>
      <c r="Q186" s="8"/>
      <c r="R186" s="8"/>
      <c r="S186" s="8"/>
      <c r="T186" s="8"/>
      <c r="U186" s="8"/>
      <c r="V186" s="8"/>
      <c r="W186" s="2"/>
      <c r="X186" s="2"/>
    </row>
    <row r="187" spans="14:24">
      <c r="N187" s="6"/>
      <c r="O187" s="7"/>
      <c r="P187" s="8"/>
      <c r="Q187" s="8"/>
      <c r="R187" s="8"/>
      <c r="S187" s="8"/>
      <c r="T187" s="8"/>
      <c r="U187" s="8"/>
      <c r="V187" s="8"/>
      <c r="W187" s="2"/>
      <c r="X187" s="2"/>
    </row>
    <row r="188" spans="14:24">
      <c r="N188" s="6"/>
      <c r="O188" s="7"/>
      <c r="P188" s="8"/>
      <c r="Q188" s="8"/>
      <c r="R188" s="8"/>
      <c r="S188" s="8"/>
      <c r="T188" s="8"/>
      <c r="U188" s="8"/>
      <c r="V188" s="8"/>
      <c r="W188" s="2"/>
      <c r="X188" s="2"/>
    </row>
    <row r="189" spans="14:24">
      <c r="N189" s="6"/>
      <c r="O189" s="7"/>
      <c r="P189" s="8"/>
      <c r="Q189" s="8"/>
      <c r="R189" s="8"/>
      <c r="S189" s="8"/>
      <c r="T189" s="8"/>
      <c r="U189" s="8"/>
      <c r="V189" s="8"/>
      <c r="W189" s="2"/>
      <c r="X189" s="2"/>
    </row>
    <row r="190" spans="14:24">
      <c r="N190" s="6"/>
      <c r="O190" s="7"/>
      <c r="P190" s="8"/>
      <c r="Q190" s="8"/>
      <c r="R190" s="8"/>
      <c r="S190" s="8"/>
      <c r="T190" s="8"/>
      <c r="U190" s="8"/>
      <c r="V190" s="8"/>
      <c r="W190" s="2"/>
      <c r="X190" s="2"/>
    </row>
    <row r="191" spans="14:24">
      <c r="N191" s="6"/>
      <c r="O191" s="7"/>
      <c r="P191" s="8"/>
      <c r="Q191" s="8"/>
      <c r="R191" s="8"/>
      <c r="S191" s="8"/>
      <c r="T191" s="8"/>
      <c r="U191" s="8"/>
      <c r="V191" s="8"/>
      <c r="W191" s="2"/>
      <c r="X191" s="2"/>
    </row>
    <row r="192" spans="14:24">
      <c r="N192" s="6"/>
      <c r="O192" s="7"/>
      <c r="P192" s="8"/>
      <c r="Q192" s="8"/>
      <c r="R192" s="8"/>
      <c r="S192" s="8"/>
      <c r="T192" s="8"/>
      <c r="U192" s="8"/>
      <c r="V192" s="8"/>
      <c r="W192" s="2"/>
      <c r="X192" s="2"/>
    </row>
    <row r="193" spans="14:24">
      <c r="N193" s="6"/>
      <c r="O193" s="7"/>
      <c r="P193" s="8"/>
      <c r="Q193" s="8"/>
      <c r="R193" s="8"/>
      <c r="S193" s="8"/>
      <c r="T193" s="8"/>
      <c r="U193" s="8"/>
      <c r="V193" s="8"/>
      <c r="W193" s="2"/>
      <c r="X193" s="2"/>
    </row>
    <row r="194" spans="14:24">
      <c r="N194" s="6"/>
      <c r="O194" s="7"/>
      <c r="P194" s="8"/>
      <c r="Q194" s="8"/>
      <c r="R194" s="8"/>
      <c r="S194" s="8"/>
      <c r="T194" s="8"/>
      <c r="U194" s="8"/>
      <c r="V194" s="8"/>
      <c r="W194" s="2"/>
      <c r="X194" s="2"/>
    </row>
    <row r="195" spans="14:24">
      <c r="N195" s="6"/>
      <c r="O195" s="7"/>
      <c r="P195" s="8"/>
      <c r="Q195" s="8"/>
      <c r="R195" s="8"/>
      <c r="S195" s="8"/>
      <c r="T195" s="8"/>
      <c r="U195" s="8"/>
      <c r="V195" s="8"/>
      <c r="W195" s="2"/>
      <c r="X195" s="2"/>
    </row>
    <row r="196" spans="14:24">
      <c r="N196" s="6"/>
      <c r="O196" s="7"/>
      <c r="P196" s="8"/>
      <c r="Q196" s="8"/>
      <c r="R196" s="8"/>
      <c r="S196" s="8"/>
      <c r="T196" s="8"/>
      <c r="U196" s="8"/>
      <c r="V196" s="8"/>
      <c r="W196" s="2"/>
      <c r="X196" s="2"/>
    </row>
    <row r="197" spans="14:24">
      <c r="N197" s="6"/>
      <c r="O197" s="7"/>
      <c r="P197" s="8"/>
      <c r="Q197" s="8"/>
      <c r="R197" s="8"/>
      <c r="S197" s="8"/>
      <c r="T197" s="8"/>
      <c r="U197" s="8"/>
      <c r="V197" s="8"/>
      <c r="W197" s="2"/>
      <c r="X197" s="2"/>
    </row>
    <row r="198" spans="14:24">
      <c r="N198" s="6"/>
      <c r="O198" s="7"/>
      <c r="P198" s="8"/>
      <c r="Q198" s="8"/>
      <c r="R198" s="8"/>
      <c r="S198" s="8"/>
      <c r="T198" s="8"/>
      <c r="U198" s="8"/>
      <c r="V198" s="8"/>
      <c r="W198" s="2"/>
      <c r="X198" s="2"/>
    </row>
    <row r="199" spans="14:24">
      <c r="P199" s="14"/>
      <c r="Q199" s="14"/>
      <c r="R199" s="14"/>
      <c r="S199" s="14"/>
      <c r="T199" s="14"/>
      <c r="U199" s="14"/>
      <c r="V199" s="14"/>
      <c r="W199" s="14"/>
      <c r="X199" s="2"/>
    </row>
    <row r="200" spans="14:24">
      <c r="X200" s="2"/>
    </row>
    <row r="201" spans="14:24">
      <c r="X201" s="2"/>
    </row>
    <row r="202" spans="14:24">
      <c r="N202" s="6"/>
      <c r="O202" s="7"/>
      <c r="P202" s="8"/>
      <c r="Q202" s="8"/>
      <c r="R202" s="8"/>
      <c r="S202" s="8"/>
      <c r="T202" s="8"/>
      <c r="U202" s="8"/>
      <c r="V202" s="8"/>
      <c r="W202" s="2"/>
      <c r="X202" s="2"/>
    </row>
    <row r="203" spans="14:24">
      <c r="N203" s="6"/>
      <c r="O203" s="7"/>
      <c r="P203" s="8"/>
      <c r="Q203" s="8"/>
      <c r="R203" s="8"/>
      <c r="S203" s="8"/>
      <c r="T203" s="8"/>
      <c r="U203" s="8"/>
      <c r="V203" s="8"/>
      <c r="W203" s="2"/>
      <c r="X203" s="2"/>
    </row>
    <row r="204" spans="14:24">
      <c r="N204" s="6"/>
      <c r="O204" s="7"/>
      <c r="P204" s="8"/>
      <c r="Q204" s="8"/>
      <c r="R204" s="8"/>
      <c r="S204" s="8"/>
      <c r="T204" s="8"/>
      <c r="U204" s="8"/>
      <c r="V204" s="8"/>
      <c r="W204" s="2"/>
      <c r="X204" s="2"/>
    </row>
    <row r="205" spans="14:24">
      <c r="N205" s="6"/>
      <c r="O205" s="7"/>
      <c r="P205" s="8"/>
      <c r="Q205" s="8"/>
      <c r="R205" s="8"/>
      <c r="S205" s="8"/>
      <c r="T205" s="8"/>
      <c r="U205" s="8"/>
      <c r="V205" s="8"/>
      <c r="W205" s="2"/>
      <c r="X205" s="2"/>
    </row>
    <row r="206" spans="14:24">
      <c r="N206" s="6"/>
      <c r="O206" s="7"/>
      <c r="P206" s="8"/>
      <c r="Q206" s="8"/>
      <c r="R206" s="8"/>
      <c r="S206" s="8"/>
      <c r="T206" s="8"/>
      <c r="U206" s="8"/>
      <c r="V206" s="8"/>
      <c r="W206" s="2"/>
      <c r="X206" s="2"/>
    </row>
    <row r="207" spans="14:24">
      <c r="N207" s="6"/>
      <c r="O207" s="7"/>
      <c r="P207" s="8"/>
      <c r="Q207" s="8"/>
      <c r="R207" s="8"/>
      <c r="S207" s="8"/>
      <c r="T207" s="8"/>
      <c r="U207" s="8"/>
      <c r="V207" s="8"/>
      <c r="W207" s="2"/>
      <c r="X207" s="2"/>
    </row>
    <row r="208" spans="14:24">
      <c r="N208" s="6"/>
      <c r="O208" s="7"/>
      <c r="P208" s="8"/>
      <c r="Q208" s="8"/>
      <c r="R208" s="8"/>
      <c r="S208" s="8"/>
      <c r="T208" s="8"/>
      <c r="U208" s="8"/>
      <c r="V208" s="8"/>
      <c r="W208" s="2"/>
      <c r="X208" s="2"/>
    </row>
    <row r="209" spans="14:24">
      <c r="N209" s="6"/>
      <c r="O209" s="7"/>
      <c r="P209" s="8"/>
      <c r="Q209" s="8"/>
      <c r="R209" s="8"/>
      <c r="S209" s="8"/>
      <c r="T209" s="8"/>
      <c r="U209" s="8"/>
      <c r="V209" s="8"/>
      <c r="W209" s="2"/>
      <c r="X209" s="2"/>
    </row>
    <row r="210" spans="14:24">
      <c r="N210" s="6"/>
      <c r="O210" s="7"/>
      <c r="P210" s="8"/>
      <c r="Q210" s="8"/>
      <c r="R210" s="8"/>
      <c r="S210" s="8"/>
      <c r="T210" s="8"/>
      <c r="U210" s="8"/>
      <c r="V210" s="8"/>
      <c r="W210" s="2"/>
      <c r="X210" s="2"/>
    </row>
    <row r="211" spans="14:24">
      <c r="N211" s="6"/>
      <c r="O211" s="7"/>
      <c r="P211" s="8"/>
      <c r="Q211" s="8"/>
      <c r="R211" s="8"/>
      <c r="S211" s="8"/>
      <c r="T211" s="8"/>
      <c r="U211" s="8"/>
      <c r="V211" s="8"/>
      <c r="W211" s="2"/>
      <c r="X211" s="2"/>
    </row>
    <row r="212" spans="14:24">
      <c r="N212" s="6"/>
      <c r="O212" s="7"/>
      <c r="P212" s="8"/>
      <c r="Q212" s="8"/>
      <c r="R212" s="8"/>
      <c r="S212" s="8"/>
      <c r="T212" s="8"/>
      <c r="U212" s="8"/>
      <c r="V212" s="8"/>
      <c r="W212" s="2"/>
      <c r="X212" s="2"/>
    </row>
    <row r="213" spans="14:24">
      <c r="N213" s="6"/>
      <c r="O213" s="7"/>
      <c r="P213" s="8"/>
      <c r="Q213" s="8"/>
      <c r="R213" s="8"/>
      <c r="S213" s="8"/>
      <c r="T213" s="8"/>
      <c r="U213" s="8"/>
      <c r="V213" s="8"/>
      <c r="W213" s="2"/>
      <c r="X213" s="2"/>
    </row>
    <row r="214" spans="14:24">
      <c r="N214" s="6"/>
      <c r="O214" s="7"/>
      <c r="P214" s="8"/>
      <c r="Q214" s="8"/>
      <c r="R214" s="8"/>
      <c r="S214" s="8"/>
      <c r="T214" s="8"/>
      <c r="U214" s="8"/>
      <c r="V214" s="8"/>
      <c r="W214" s="2"/>
      <c r="X214" s="2"/>
    </row>
    <row r="215" spans="14:24">
      <c r="P215" s="14"/>
      <c r="Q215" s="14"/>
      <c r="R215" s="14"/>
      <c r="S215" s="14"/>
      <c r="T215" s="14"/>
      <c r="U215" s="14"/>
      <c r="V215" s="14"/>
      <c r="W215" s="14"/>
      <c r="X215" s="2"/>
    </row>
    <row r="216" spans="14:24">
      <c r="X216" s="2"/>
    </row>
    <row r="217" spans="14:24">
      <c r="X217" s="2"/>
    </row>
    <row r="218" spans="14:24">
      <c r="N218" s="6"/>
      <c r="O218" s="7"/>
      <c r="P218" s="8"/>
      <c r="Q218" s="8"/>
      <c r="R218" s="8"/>
      <c r="S218" s="8"/>
      <c r="T218" s="8"/>
      <c r="U218" s="8"/>
      <c r="V218" s="8"/>
      <c r="W218" s="2"/>
      <c r="X218" s="2"/>
    </row>
    <row r="219" spans="14:24">
      <c r="N219" s="6"/>
      <c r="O219" s="7"/>
      <c r="P219" s="8"/>
      <c r="Q219" s="8"/>
      <c r="R219" s="8"/>
      <c r="S219" s="8"/>
      <c r="T219" s="8"/>
      <c r="U219" s="8"/>
      <c r="V219" s="8"/>
      <c r="W219" s="2"/>
      <c r="X219" s="2"/>
    </row>
    <row r="220" spans="14:24">
      <c r="N220" s="6"/>
      <c r="O220" s="7"/>
      <c r="P220" s="8"/>
      <c r="Q220" s="8"/>
      <c r="R220" s="8"/>
      <c r="S220" s="8"/>
      <c r="T220" s="8"/>
      <c r="U220" s="8"/>
      <c r="V220" s="8"/>
      <c r="W220" s="2"/>
      <c r="X220" s="2"/>
    </row>
    <row r="221" spans="14:24">
      <c r="N221" s="6"/>
      <c r="O221" s="7"/>
      <c r="P221" s="8"/>
      <c r="Q221" s="8"/>
      <c r="R221" s="8"/>
      <c r="S221" s="8"/>
      <c r="T221" s="8"/>
      <c r="U221" s="8"/>
      <c r="V221" s="8"/>
      <c r="W221" s="2"/>
      <c r="X221" s="2"/>
    </row>
    <row r="222" spans="14:24">
      <c r="N222" s="6"/>
      <c r="O222" s="7"/>
      <c r="P222" s="8"/>
      <c r="Q222" s="8"/>
      <c r="R222" s="8"/>
      <c r="S222" s="8"/>
      <c r="T222" s="8"/>
      <c r="U222" s="8"/>
      <c r="V222" s="8"/>
      <c r="W222" s="2"/>
      <c r="X222" s="2"/>
    </row>
    <row r="223" spans="14:24">
      <c r="N223" s="6"/>
      <c r="O223" s="7"/>
      <c r="P223" s="8"/>
      <c r="Q223" s="8"/>
      <c r="R223" s="8"/>
      <c r="S223" s="8"/>
      <c r="T223" s="8"/>
      <c r="U223" s="8"/>
      <c r="V223" s="8"/>
      <c r="W223" s="2"/>
      <c r="X223" s="2"/>
    </row>
    <row r="224" spans="14:24">
      <c r="N224" s="6"/>
      <c r="O224" s="7"/>
      <c r="P224" s="8"/>
      <c r="Q224" s="8"/>
      <c r="R224" s="8"/>
      <c r="S224" s="8"/>
      <c r="T224" s="8"/>
      <c r="U224" s="8"/>
      <c r="V224" s="8"/>
      <c r="W224" s="2"/>
      <c r="X224" s="2"/>
    </row>
    <row r="225" spans="14:24">
      <c r="N225" s="6"/>
      <c r="O225" s="7"/>
      <c r="P225" s="8"/>
      <c r="Q225" s="8"/>
      <c r="R225" s="8"/>
      <c r="S225" s="8"/>
      <c r="T225" s="8"/>
      <c r="U225" s="8"/>
      <c r="V225" s="8"/>
      <c r="W225" s="2"/>
      <c r="X225" s="2"/>
    </row>
    <row r="226" spans="14:24">
      <c r="N226" s="6"/>
      <c r="O226" s="7"/>
      <c r="P226" s="8"/>
      <c r="Q226" s="8"/>
      <c r="R226" s="8"/>
      <c r="S226" s="8"/>
      <c r="T226" s="8"/>
      <c r="U226" s="8"/>
      <c r="V226" s="8"/>
      <c r="W226" s="2"/>
      <c r="X226" s="2"/>
    </row>
    <row r="227" spans="14:24">
      <c r="N227" s="6"/>
      <c r="O227" s="7"/>
      <c r="P227" s="8"/>
      <c r="Q227" s="8"/>
      <c r="R227" s="8"/>
      <c r="S227" s="8"/>
      <c r="T227" s="8"/>
      <c r="U227" s="8"/>
      <c r="V227" s="8"/>
      <c r="W227" s="2"/>
      <c r="X227" s="2"/>
    </row>
    <row r="228" spans="14:24">
      <c r="N228" s="6"/>
      <c r="O228" s="7"/>
      <c r="P228" s="8"/>
      <c r="Q228" s="8"/>
      <c r="R228" s="8"/>
      <c r="S228" s="8"/>
      <c r="T228" s="8"/>
      <c r="U228" s="8"/>
      <c r="V228" s="8"/>
      <c r="W228" s="2"/>
      <c r="X228" s="2"/>
    </row>
    <row r="229" spans="14:24">
      <c r="N229" s="6"/>
      <c r="O229" s="7"/>
      <c r="P229" s="8"/>
      <c r="Q229" s="8"/>
      <c r="R229" s="8"/>
      <c r="S229" s="8"/>
      <c r="T229" s="8"/>
      <c r="U229" s="8"/>
      <c r="V229" s="8"/>
      <c r="W229" s="2"/>
      <c r="X229" s="2"/>
    </row>
    <row r="230" spans="14:24">
      <c r="N230" s="6"/>
      <c r="O230" s="7"/>
      <c r="P230" s="8"/>
      <c r="Q230" s="8"/>
      <c r="R230" s="8"/>
      <c r="S230" s="8"/>
      <c r="T230" s="8"/>
      <c r="U230" s="8"/>
      <c r="V230" s="8"/>
      <c r="W230" s="2"/>
      <c r="X230" s="2"/>
    </row>
    <row r="231" spans="14:24">
      <c r="N231" s="6"/>
      <c r="O231" s="7"/>
      <c r="P231" s="8"/>
      <c r="Q231" s="8"/>
      <c r="R231" s="8"/>
      <c r="S231" s="8"/>
      <c r="T231" s="8"/>
      <c r="U231" s="8"/>
      <c r="V231" s="8"/>
      <c r="W231" s="2"/>
      <c r="X231" s="2"/>
    </row>
    <row r="232" spans="14:24">
      <c r="N232" s="6"/>
      <c r="O232" s="7"/>
      <c r="P232" s="8"/>
      <c r="Q232" s="8"/>
      <c r="R232" s="8"/>
      <c r="S232" s="8"/>
      <c r="T232" s="8"/>
      <c r="U232" s="8"/>
      <c r="V232" s="8"/>
      <c r="W232" s="2"/>
      <c r="X232" s="2"/>
    </row>
    <row r="233" spans="14:24">
      <c r="N233" s="6"/>
      <c r="O233" s="7"/>
      <c r="P233" s="8"/>
      <c r="Q233" s="8"/>
      <c r="R233" s="8"/>
      <c r="S233" s="8"/>
      <c r="T233" s="8"/>
      <c r="U233" s="8"/>
      <c r="V233" s="8"/>
      <c r="W233" s="2"/>
      <c r="X233" s="2"/>
    </row>
    <row r="234" spans="14:24">
      <c r="N234" s="6"/>
      <c r="O234" s="7"/>
      <c r="P234" s="8"/>
      <c r="Q234" s="8"/>
      <c r="R234" s="8"/>
      <c r="S234" s="8"/>
      <c r="T234" s="8"/>
      <c r="U234" s="8"/>
      <c r="V234" s="8"/>
      <c r="W234" s="2"/>
      <c r="X234" s="2"/>
    </row>
    <row r="235" spans="14:24">
      <c r="N235" s="6"/>
      <c r="O235" s="7"/>
      <c r="P235" s="8"/>
      <c r="Q235" s="8"/>
      <c r="R235" s="8"/>
      <c r="S235" s="8"/>
      <c r="T235" s="8"/>
      <c r="U235" s="8"/>
      <c r="V235" s="8"/>
      <c r="W235" s="2"/>
      <c r="X235" s="2"/>
    </row>
    <row r="236" spans="14:24">
      <c r="N236" s="6"/>
      <c r="O236" s="7"/>
      <c r="P236" s="8"/>
      <c r="Q236" s="8"/>
      <c r="R236" s="8"/>
      <c r="S236" s="8"/>
      <c r="T236" s="8"/>
      <c r="U236" s="8"/>
      <c r="V236" s="8"/>
      <c r="W236" s="2"/>
      <c r="X236" s="2"/>
    </row>
    <row r="237" spans="14:24">
      <c r="N237" s="6"/>
      <c r="O237" s="7"/>
      <c r="P237" s="8"/>
      <c r="Q237" s="8"/>
      <c r="R237" s="8"/>
      <c r="S237" s="8"/>
      <c r="T237" s="8"/>
      <c r="U237" s="8"/>
      <c r="V237" s="8"/>
      <c r="W237" s="2"/>
      <c r="X237" s="2"/>
    </row>
    <row r="238" spans="14:24">
      <c r="N238" s="6"/>
      <c r="O238" s="7"/>
      <c r="P238" s="8"/>
      <c r="Q238" s="8"/>
      <c r="R238" s="8"/>
      <c r="S238" s="8"/>
      <c r="T238" s="8"/>
      <c r="U238" s="8"/>
      <c r="V238" s="8"/>
      <c r="W238" s="2"/>
      <c r="X238" s="2"/>
    </row>
    <row r="239" spans="14:24">
      <c r="N239" s="6"/>
      <c r="O239" s="7"/>
      <c r="P239" s="8"/>
      <c r="Q239" s="8"/>
      <c r="R239" s="8"/>
      <c r="S239" s="8"/>
      <c r="T239" s="8"/>
      <c r="U239" s="8"/>
      <c r="V239" s="8"/>
      <c r="W239" s="2"/>
      <c r="X239" s="2"/>
    </row>
    <row r="240" spans="14:24">
      <c r="P240" s="14"/>
      <c r="Q240" s="14"/>
      <c r="R240" s="14"/>
      <c r="S240" s="14"/>
      <c r="T240" s="14"/>
      <c r="U240" s="14"/>
      <c r="V240" s="14"/>
      <c r="W240" s="14"/>
      <c r="X240" s="2"/>
    </row>
    <row r="241" spans="14:24">
      <c r="X241" s="2"/>
    </row>
    <row r="242" spans="14:24">
      <c r="X242" s="2"/>
    </row>
    <row r="243" spans="14:24">
      <c r="N243" s="6"/>
      <c r="O243" s="7"/>
      <c r="P243" s="8"/>
      <c r="Q243" s="8"/>
      <c r="R243" s="8"/>
      <c r="S243" s="8"/>
      <c r="T243" s="8"/>
      <c r="U243" s="8"/>
      <c r="V243" s="8"/>
      <c r="W243" s="2"/>
      <c r="X243" s="2"/>
    </row>
    <row r="244" spans="14:24">
      <c r="N244" s="6"/>
      <c r="O244" s="7"/>
      <c r="P244" s="8"/>
      <c r="Q244" s="8"/>
      <c r="R244" s="8"/>
      <c r="S244" s="8"/>
      <c r="T244" s="8"/>
      <c r="U244" s="8"/>
      <c r="V244" s="8"/>
      <c r="W244" s="2"/>
      <c r="X244" s="2"/>
    </row>
    <row r="245" spans="14:24">
      <c r="N245" s="6"/>
      <c r="O245" s="7"/>
      <c r="P245" s="8"/>
      <c r="Q245" s="8"/>
      <c r="R245" s="8"/>
      <c r="S245" s="8"/>
      <c r="T245" s="8"/>
      <c r="U245" s="8"/>
      <c r="V245" s="8"/>
      <c r="W245" s="2"/>
      <c r="X245" s="2"/>
    </row>
    <row r="246" spans="14:24">
      <c r="N246" s="6"/>
      <c r="O246" s="7"/>
      <c r="P246" s="8"/>
      <c r="Q246" s="8"/>
      <c r="R246" s="8"/>
      <c r="S246" s="8"/>
      <c r="T246" s="8"/>
      <c r="U246" s="8"/>
      <c r="V246" s="8"/>
      <c r="W246" s="2"/>
      <c r="X246" s="2"/>
    </row>
    <row r="247" spans="14:24">
      <c r="N247" s="6"/>
      <c r="O247" s="7"/>
      <c r="P247" s="8"/>
      <c r="Q247" s="8"/>
      <c r="R247" s="8"/>
      <c r="S247" s="8"/>
      <c r="T247" s="8"/>
      <c r="U247" s="8"/>
      <c r="V247" s="8"/>
      <c r="W247" s="2"/>
      <c r="X247" s="2"/>
    </row>
    <row r="248" spans="14:24">
      <c r="N248" s="6"/>
      <c r="O248" s="7"/>
      <c r="P248" s="8"/>
      <c r="Q248" s="8"/>
      <c r="R248" s="8"/>
      <c r="S248" s="8"/>
      <c r="T248" s="8"/>
      <c r="U248" s="8"/>
      <c r="V248" s="8"/>
      <c r="W248" s="2"/>
      <c r="X248" s="2"/>
    </row>
    <row r="249" spans="14:24">
      <c r="N249" s="6"/>
      <c r="O249" s="7"/>
      <c r="P249" s="8"/>
      <c r="Q249" s="8"/>
      <c r="R249" s="8"/>
      <c r="S249" s="8"/>
      <c r="T249" s="8"/>
      <c r="U249" s="8"/>
      <c r="V249" s="8"/>
      <c r="W249" s="2"/>
      <c r="X249" s="2"/>
    </row>
    <row r="250" spans="14:24">
      <c r="N250" s="6"/>
      <c r="O250" s="7"/>
      <c r="P250" s="8"/>
      <c r="Q250" s="8"/>
      <c r="R250" s="8"/>
      <c r="S250" s="8"/>
      <c r="T250" s="8"/>
      <c r="U250" s="8"/>
      <c r="V250" s="8"/>
      <c r="W250" s="2"/>
      <c r="X250" s="2"/>
    </row>
    <row r="251" spans="14:24">
      <c r="N251" s="6"/>
      <c r="O251" s="7"/>
      <c r="P251" s="8"/>
      <c r="Q251" s="8"/>
      <c r="R251" s="8"/>
      <c r="S251" s="8"/>
      <c r="T251" s="8"/>
      <c r="U251" s="8"/>
      <c r="V251" s="8"/>
      <c r="W251" s="2"/>
      <c r="X251" s="2"/>
    </row>
    <row r="252" spans="14:24">
      <c r="N252" s="6"/>
      <c r="O252" s="7"/>
      <c r="P252" s="8"/>
      <c r="Q252" s="8"/>
      <c r="R252" s="8"/>
      <c r="S252" s="8"/>
      <c r="T252" s="8"/>
      <c r="U252" s="8"/>
      <c r="V252" s="8"/>
      <c r="W252" s="2"/>
      <c r="X252" s="2"/>
    </row>
    <row r="253" spans="14:24">
      <c r="N253" s="6"/>
      <c r="O253" s="7"/>
      <c r="P253" s="8"/>
      <c r="Q253" s="8"/>
      <c r="R253" s="8"/>
      <c r="S253" s="8"/>
      <c r="T253" s="8"/>
      <c r="U253" s="8"/>
      <c r="V253" s="8"/>
      <c r="W253" s="2"/>
      <c r="X253" s="2"/>
    </row>
    <row r="254" spans="14:24">
      <c r="N254" s="6"/>
      <c r="O254" s="7"/>
      <c r="P254" s="8"/>
      <c r="Q254" s="8"/>
      <c r="R254" s="8"/>
      <c r="S254" s="8"/>
      <c r="T254" s="8"/>
      <c r="U254" s="8"/>
      <c r="V254" s="8"/>
      <c r="W254" s="2"/>
      <c r="X254" s="2"/>
    </row>
    <row r="255" spans="14:24">
      <c r="N255" s="6"/>
      <c r="O255" s="7"/>
      <c r="P255" s="8"/>
      <c r="Q255" s="8"/>
      <c r="R255" s="8"/>
      <c r="S255" s="8"/>
      <c r="T255" s="8"/>
      <c r="U255" s="8"/>
      <c r="V255" s="8"/>
      <c r="W255" s="2"/>
      <c r="X255" s="2"/>
    </row>
    <row r="256" spans="14:24">
      <c r="P256" s="14"/>
      <c r="Q256" s="14"/>
      <c r="R256" s="14"/>
      <c r="S256" s="14"/>
      <c r="T256" s="14"/>
      <c r="U256" s="14"/>
      <c r="V256" s="14"/>
      <c r="W256" s="1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/>
  <dimension ref="A1:AU73"/>
  <sheetViews>
    <sheetView tabSelected="1" topLeftCell="A7" zoomScale="85" zoomScaleNormal="85" workbookViewId="0">
      <selection activeCell="Q46" sqref="Q46"/>
    </sheetView>
  </sheetViews>
  <sheetFormatPr defaultRowHeight="15"/>
  <cols>
    <col min="1" max="3" width="11.7109375" customWidth="1"/>
    <col min="4" max="4" width="11.7109375" style="2" customWidth="1"/>
    <col min="5" max="6" width="11.7109375" customWidth="1"/>
    <col min="7" max="7" width="11.7109375" style="2" customWidth="1"/>
    <col min="8" max="8" width="2.7109375" style="2" customWidth="1"/>
    <col min="9" max="9" width="11.7109375" style="2" customWidth="1"/>
    <col min="10" max="10" width="11.7109375" customWidth="1"/>
    <col min="11" max="11" width="11.7109375" style="2" customWidth="1"/>
    <col min="12" max="12" width="20.7109375" customWidth="1"/>
    <col min="13" max="14" width="11.7109375" customWidth="1"/>
    <col min="15" max="15" width="2.7109375" style="2" customWidth="1"/>
    <col min="16" max="16" width="11.7109375" style="2" customWidth="1"/>
    <col min="17" max="20" width="11.7109375" customWidth="1"/>
    <col min="21" max="21" width="2.7109375" style="2" customWidth="1"/>
    <col min="22" max="23" width="11.7109375" customWidth="1"/>
    <col min="24" max="24" width="20.7109375" customWidth="1"/>
    <col min="25" max="25" width="2.7109375" customWidth="1"/>
    <col min="28" max="28" width="9.7109375" bestFit="1" customWidth="1"/>
    <col min="34" max="34" width="10.7109375" bestFit="1" customWidth="1"/>
    <col min="46" max="46" width="10.7109375" customWidth="1"/>
    <col min="47" max="47" width="4.7109375" customWidth="1"/>
  </cols>
  <sheetData>
    <row r="1" spans="1:46">
      <c r="G1" s="2" t="s">
        <v>45</v>
      </c>
      <c r="J1" s="15" t="s">
        <v>38</v>
      </c>
      <c r="K1" s="16"/>
      <c r="L1" s="91" t="s">
        <v>47</v>
      </c>
      <c r="M1" s="91"/>
      <c r="N1" s="92"/>
      <c r="O1" s="27"/>
    </row>
    <row r="2" spans="1:46">
      <c r="J2" s="50">
        <f>E55</f>
        <v>420557.00986600015</v>
      </c>
      <c r="K2" s="18"/>
      <c r="L2" s="53">
        <f>(J2*100)/(A15-A19)</f>
        <v>12.448955877623231</v>
      </c>
      <c r="M2" s="18" t="s">
        <v>36</v>
      </c>
      <c r="N2" s="19"/>
      <c r="O2" s="35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6">
      <c r="J3" s="17"/>
      <c r="K3" s="18"/>
      <c r="L3" s="20">
        <v>0</v>
      </c>
      <c r="M3" s="32"/>
      <c r="N3" s="41">
        <f>$L$2*L3</f>
        <v>0</v>
      </c>
      <c r="O3" s="35" t="s">
        <v>46</v>
      </c>
    </row>
    <row r="4" spans="1:46" ht="15.75" thickBot="1">
      <c r="J4" s="17"/>
      <c r="K4" s="18"/>
      <c r="L4" s="34">
        <v>1</v>
      </c>
      <c r="M4" s="32"/>
      <c r="N4" s="40">
        <f>$L$2*L4</f>
        <v>12.448955877623231</v>
      </c>
      <c r="O4" s="35" t="s">
        <v>46</v>
      </c>
      <c r="AH4" s="88" t="s">
        <v>29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</row>
    <row r="5" spans="1:46" ht="15.75" thickTop="1">
      <c r="J5" s="21"/>
      <c r="K5" s="22"/>
      <c r="L5" s="39">
        <f>SUM(L3:L4)</f>
        <v>1</v>
      </c>
      <c r="M5" s="22"/>
      <c r="N5" s="23"/>
      <c r="O5" s="37"/>
      <c r="AH5" s="67" t="s">
        <v>11</v>
      </c>
      <c r="AI5" s="67" t="s">
        <v>12</v>
      </c>
      <c r="AJ5" s="67" t="s">
        <v>13</v>
      </c>
      <c r="AK5" s="67" t="s">
        <v>14</v>
      </c>
      <c r="AL5" s="67" t="s">
        <v>15</v>
      </c>
      <c r="AM5" s="67" t="s">
        <v>16</v>
      </c>
      <c r="AN5" s="67" t="s">
        <v>17</v>
      </c>
      <c r="AO5" s="67" t="s">
        <v>18</v>
      </c>
      <c r="AP5" s="67" t="s">
        <v>19</v>
      </c>
      <c r="AQ5" s="67" t="s">
        <v>20</v>
      </c>
      <c r="AR5" s="67" t="s">
        <v>21</v>
      </c>
    </row>
    <row r="6" spans="1:46">
      <c r="J6" s="15"/>
      <c r="K6" s="16"/>
      <c r="L6" s="91" t="s">
        <v>48</v>
      </c>
      <c r="M6" s="91"/>
      <c r="N6" s="92"/>
      <c r="O6" s="35"/>
      <c r="AH6" s="11">
        <f>A67</f>
        <v>2.6000000000000002E-2</v>
      </c>
      <c r="AI6" s="11">
        <f>B67</f>
        <v>6.7000000000000004E-2</v>
      </c>
      <c r="AJ6" s="11">
        <f>E67</f>
        <v>0.30399999999999999</v>
      </c>
      <c r="AK6" s="11">
        <f>A70</f>
        <v>4.0000000000000001E-3</v>
      </c>
      <c r="AL6" s="11">
        <f>D67</f>
        <v>2.9000000000000005E-2</v>
      </c>
      <c r="AM6" s="11">
        <f>B70</f>
        <v>4.2000000000000003E-2</v>
      </c>
      <c r="AN6" s="11">
        <f>C70</f>
        <v>6.0000000000000001E-3</v>
      </c>
      <c r="AO6" s="11">
        <f>C67</f>
        <v>4.9000000000000002E-2</v>
      </c>
      <c r="AP6" s="11">
        <f>D70</f>
        <v>0.154</v>
      </c>
      <c r="AQ6" s="11">
        <f>E70</f>
        <v>0.05</v>
      </c>
      <c r="AR6" s="11">
        <f>F70</f>
        <v>0.26900000000000002</v>
      </c>
    </row>
    <row r="7" spans="1:46">
      <c r="J7" s="17"/>
      <c r="K7" s="18"/>
      <c r="L7" s="53">
        <f>G17</f>
        <v>0.62313363708398073</v>
      </c>
      <c r="M7" s="18" t="s">
        <v>36</v>
      </c>
      <c r="N7" s="19"/>
      <c r="O7" s="35"/>
    </row>
    <row r="8" spans="1:46">
      <c r="J8" s="17"/>
      <c r="K8" s="18"/>
      <c r="L8" s="24">
        <v>0.62</v>
      </c>
      <c r="M8" s="32"/>
      <c r="N8" s="42">
        <f>$L$7*L8</f>
        <v>0.38634285499206805</v>
      </c>
      <c r="O8" s="35" t="s">
        <v>46</v>
      </c>
      <c r="AB8" s="18"/>
      <c r="AC8" s="18"/>
      <c r="AD8" s="18"/>
      <c r="AE8" s="18"/>
      <c r="AF8" s="18"/>
      <c r="AG8" s="18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</row>
    <row r="9" spans="1:46">
      <c r="J9" s="17"/>
      <c r="K9" s="18"/>
      <c r="L9" s="20">
        <v>0.31</v>
      </c>
      <c r="M9" s="32"/>
      <c r="N9" s="41">
        <f>$L$7*L9</f>
        <v>0.19317142749603403</v>
      </c>
      <c r="O9" s="35" t="s">
        <v>46</v>
      </c>
      <c r="AB9" s="32"/>
      <c r="AC9" s="32"/>
      <c r="AD9" s="32"/>
      <c r="AE9" s="32"/>
      <c r="AF9" s="32"/>
      <c r="AG9" s="32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6" ht="15.75" thickBot="1">
      <c r="J10" s="17"/>
      <c r="K10" s="18"/>
      <c r="L10" s="34">
        <v>7.0000000000000007E-2</v>
      </c>
      <c r="M10" s="32"/>
      <c r="N10" s="40">
        <f>$L$7*L10</f>
        <v>4.3619354595878658E-2</v>
      </c>
      <c r="O10" s="35" t="s">
        <v>46</v>
      </c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</row>
    <row r="11" spans="1:46" ht="15.75" thickTop="1">
      <c r="J11" s="21"/>
      <c r="K11" s="22"/>
      <c r="L11" s="39">
        <f>SUM(L8:L10)</f>
        <v>1</v>
      </c>
      <c r="M11" s="22"/>
      <c r="N11" s="23"/>
      <c r="O11" s="37"/>
      <c r="X11" s="27" t="s">
        <v>30</v>
      </c>
      <c r="Y11" s="27"/>
    </row>
    <row r="12" spans="1:46">
      <c r="J12" s="15"/>
      <c r="K12" s="16"/>
      <c r="L12" s="91" t="s">
        <v>49</v>
      </c>
      <c r="M12" s="91"/>
      <c r="N12" s="92"/>
      <c r="O12" s="35"/>
      <c r="X12" s="28"/>
      <c r="Y12" s="28"/>
    </row>
    <row r="13" spans="1:46">
      <c r="J13" s="17"/>
      <c r="K13" s="18"/>
      <c r="L13" s="53">
        <f>G18</f>
        <v>8.7238709191757309</v>
      </c>
      <c r="M13" s="18" t="s">
        <v>36</v>
      </c>
      <c r="N13" s="19"/>
      <c r="O13" s="35"/>
      <c r="X13" s="64" t="s">
        <v>31</v>
      </c>
      <c r="Y13" s="28"/>
      <c r="AB13" s="88" t="s">
        <v>67</v>
      </c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</row>
    <row r="14" spans="1:46">
      <c r="A14" t="s">
        <v>27</v>
      </c>
      <c r="C14" s="15" t="s">
        <v>38</v>
      </c>
      <c r="D14" s="16"/>
      <c r="E14" s="91" t="s">
        <v>55</v>
      </c>
      <c r="F14" s="91"/>
      <c r="G14" s="92"/>
      <c r="H14" s="27"/>
      <c r="J14" s="17"/>
      <c r="K14" s="18"/>
      <c r="L14" s="24">
        <v>0.6</v>
      </c>
      <c r="M14" s="32"/>
      <c r="N14" s="42">
        <f>$L$13*L14</f>
        <v>5.2343225515054383</v>
      </c>
      <c r="O14" s="35" t="s">
        <v>46</v>
      </c>
      <c r="X14" s="47">
        <f>G16+N8+N14+T20</f>
        <v>49.128216318390457</v>
      </c>
      <c r="Y14" s="28" t="s">
        <v>46</v>
      </c>
      <c r="AB14" s="72">
        <v>0</v>
      </c>
      <c r="AC14" s="72">
        <f>N32*R20</f>
        <v>0.69137770057630954</v>
      </c>
      <c r="AD14" s="72">
        <f>N27*R20</f>
        <v>0.42855459548110736</v>
      </c>
      <c r="AE14" s="72">
        <f>N22*R20</f>
        <v>2.69939668665314E-2</v>
      </c>
      <c r="AF14" s="72">
        <v>0</v>
      </c>
      <c r="AG14" s="72">
        <v>0</v>
      </c>
      <c r="AH14" s="90">
        <f>N8+N14+G19*R20+G16+N15*R20</f>
        <v>47.981290055466516</v>
      </c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t="s">
        <v>89</v>
      </c>
      <c r="AT14" s="30">
        <f t="shared" ref="AT14" si="0">SUM(AB14:AR14)</f>
        <v>49.128216318390464</v>
      </c>
    </row>
    <row r="15" spans="1:46">
      <c r="A15" s="30">
        <v>3722515.8560750019</v>
      </c>
      <c r="C15" s="50">
        <f>B63</f>
        <v>2105102</v>
      </c>
      <c r="D15" s="18"/>
      <c r="E15" s="53">
        <f>(C15*100)/(A15-A19)</f>
        <v>62.313363708398072</v>
      </c>
      <c r="F15" s="18" t="s">
        <v>36</v>
      </c>
      <c r="G15" s="19"/>
      <c r="H15" s="28"/>
      <c r="J15" s="17"/>
      <c r="K15" s="18"/>
      <c r="L15" s="20">
        <v>0.25</v>
      </c>
      <c r="M15" s="32"/>
      <c r="N15" s="41">
        <f>$L$13*L15</f>
        <v>2.1809677297939327</v>
      </c>
      <c r="O15" s="35" t="s">
        <v>46</v>
      </c>
      <c r="P15" s="12"/>
      <c r="X15" s="47">
        <f>((A15-A19)*X14)/100</f>
        <v>1659674.5910273872</v>
      </c>
      <c r="Y15" s="28" t="s">
        <v>37</v>
      </c>
      <c r="AB15" s="50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73"/>
      <c r="AT15" s="30"/>
    </row>
    <row r="16" spans="1:46" ht="15.75" thickBot="1">
      <c r="A16" s="2"/>
      <c r="C16" s="17"/>
      <c r="D16" s="18" t="s">
        <v>57</v>
      </c>
      <c r="E16" s="24">
        <v>0.6</v>
      </c>
      <c r="F16" s="32"/>
      <c r="G16" s="42">
        <f>$E$15*E16</f>
        <v>37.388018225038842</v>
      </c>
      <c r="H16" s="35" t="s">
        <v>46</v>
      </c>
      <c r="J16" s="17"/>
      <c r="K16" s="18"/>
      <c r="L16" s="34">
        <v>0.15</v>
      </c>
      <c r="M16" s="32"/>
      <c r="N16" s="40">
        <f>$L$13*L16</f>
        <v>1.3085806378763596</v>
      </c>
      <c r="O16" s="35" t="s">
        <v>46</v>
      </c>
      <c r="X16" s="28"/>
      <c r="Y16" s="28"/>
      <c r="AB16" s="72">
        <f>(100/$X$14)*AB14</f>
        <v>0</v>
      </c>
      <c r="AC16" s="72">
        <f t="shared" ref="AC16:AH16" si="1">(100/$X$14)*AC14</f>
        <v>1.4072924937791849</v>
      </c>
      <c r="AD16" s="72">
        <f t="shared" si="1"/>
        <v>0.87231865432224931</v>
      </c>
      <c r="AE16" s="72">
        <f t="shared" si="1"/>
        <v>5.4945953444734748E-2</v>
      </c>
      <c r="AF16" s="72">
        <f t="shared" si="1"/>
        <v>0</v>
      </c>
      <c r="AG16" s="72">
        <f t="shared" si="1"/>
        <v>0</v>
      </c>
      <c r="AH16" s="90">
        <f t="shared" si="1"/>
        <v>97.665442898453847</v>
      </c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t="s">
        <v>90</v>
      </c>
      <c r="AT16" s="30">
        <f>SUM(AB16:AR16)</f>
        <v>100.00000000000001</v>
      </c>
    </row>
    <row r="17" spans="1:46" ht="15.75" thickTop="1">
      <c r="C17" s="17"/>
      <c r="D17" s="18" t="s">
        <v>24</v>
      </c>
      <c r="E17" s="26">
        <v>0.01</v>
      </c>
      <c r="F17" s="32"/>
      <c r="G17" s="43">
        <f>$E$15*E17</f>
        <v>0.62313363708398073</v>
      </c>
      <c r="H17" s="35" t="s">
        <v>46</v>
      </c>
      <c r="J17" s="21"/>
      <c r="K17" s="22"/>
      <c r="L17" s="39">
        <f>SUM(L14:L16)</f>
        <v>1</v>
      </c>
      <c r="M17" s="22"/>
      <c r="N17" s="23"/>
      <c r="O17" s="37"/>
      <c r="X17" s="28"/>
      <c r="Y17" s="28"/>
      <c r="AT17" s="30"/>
    </row>
    <row r="18" spans="1:46">
      <c r="A18" t="s">
        <v>39</v>
      </c>
      <c r="C18" s="17"/>
      <c r="D18" s="18" t="s">
        <v>26</v>
      </c>
      <c r="E18" s="26">
        <v>0.14000000000000001</v>
      </c>
      <c r="F18" s="32"/>
      <c r="G18" s="43">
        <f>$E$15*E18</f>
        <v>8.7238709191757309</v>
      </c>
      <c r="H18" s="35" t="s">
        <v>46</v>
      </c>
      <c r="O18" s="36"/>
      <c r="Q18" s="15"/>
      <c r="R18" s="91" t="s">
        <v>56</v>
      </c>
      <c r="S18" s="91"/>
      <c r="T18" s="92"/>
      <c r="U18" s="27"/>
      <c r="X18" s="28"/>
      <c r="Y18" s="28"/>
      <c r="AT18" s="30"/>
    </row>
    <row r="19" spans="1:46" ht="15.75" thickBot="1">
      <c r="A19" s="52">
        <v>344264.58745299984</v>
      </c>
      <c r="C19" s="17"/>
      <c r="D19" s="18" t="s">
        <v>23</v>
      </c>
      <c r="E19" s="65">
        <v>0.25</v>
      </c>
      <c r="F19" s="32"/>
      <c r="G19" s="41">
        <f>$E$15*E19</f>
        <v>15.578340927099518</v>
      </c>
      <c r="H19" s="35" t="s">
        <v>46</v>
      </c>
      <c r="O19" s="36"/>
      <c r="Q19" s="17"/>
      <c r="R19" s="53">
        <f>N15+N22+N27+N32+G19</f>
        <v>21.855473881621837</v>
      </c>
      <c r="S19" s="18" t="s">
        <v>36</v>
      </c>
      <c r="T19" s="18"/>
      <c r="U19" s="28"/>
      <c r="X19" s="63" t="s">
        <v>32</v>
      </c>
      <c r="Y19" s="28"/>
      <c r="AB19" s="88" t="s">
        <v>68</v>
      </c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T19" s="30"/>
    </row>
    <row r="20" spans="1:46" ht="15.75" thickTop="1">
      <c r="C20" s="21"/>
      <c r="D20" s="22"/>
      <c r="E20" s="39">
        <f>SUM(E16:E19)</f>
        <v>1</v>
      </c>
      <c r="F20" s="22"/>
      <c r="G20" s="23"/>
      <c r="H20" s="29"/>
      <c r="J20" s="15" t="s">
        <v>38</v>
      </c>
      <c r="K20" s="16"/>
      <c r="L20" s="91" t="s">
        <v>50</v>
      </c>
      <c r="M20" s="91"/>
      <c r="N20" s="92"/>
      <c r="O20" s="38"/>
      <c r="Q20" s="17"/>
      <c r="R20" s="24">
        <v>0.28000000000000003</v>
      </c>
      <c r="S20" s="32"/>
      <c r="T20" s="44">
        <f>$R$19*R20</f>
        <v>6.1195326868541144</v>
      </c>
      <c r="U20" s="35" t="s">
        <v>46</v>
      </c>
      <c r="X20" s="49">
        <f>N3+N9+T21</f>
        <v>15.492003144631319</v>
      </c>
      <c r="Y20" s="28" t="s">
        <v>46</v>
      </c>
      <c r="AB20" s="72">
        <f>N3</f>
        <v>0</v>
      </c>
      <c r="AC20" s="67">
        <f>N32*R21</f>
        <v>1.7284442514407736</v>
      </c>
      <c r="AD20" s="67">
        <f>N27*R21</f>
        <v>1.0713864887027682</v>
      </c>
      <c r="AE20" s="67">
        <f>N22*R21</f>
        <v>6.7484917166328484E-2</v>
      </c>
      <c r="AF20" s="67">
        <v>0</v>
      </c>
      <c r="AG20" s="67">
        <v>0</v>
      </c>
      <c r="AH20" s="88">
        <f>N9+N15*R21+G19*R21</f>
        <v>12.624687487321449</v>
      </c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2" t="s">
        <v>89</v>
      </c>
      <c r="AT20" s="30">
        <f t="shared" ref="AT20:AT28" si="2">SUM(AB20:AR20)</f>
        <v>15.492003144631319</v>
      </c>
    </row>
    <row r="21" spans="1:46">
      <c r="J21" s="50">
        <v>3256.8715289999996</v>
      </c>
      <c r="K21" s="18"/>
      <c r="L21" s="53">
        <f>(J21*100)/(A15-A19)</f>
        <v>9.6407024523326418E-2</v>
      </c>
      <c r="M21" s="18" t="s">
        <v>36</v>
      </c>
      <c r="N21" s="19"/>
      <c r="O21" s="35"/>
      <c r="Q21" s="17"/>
      <c r="R21" s="20">
        <v>0.7</v>
      </c>
      <c r="S21" s="32"/>
      <c r="T21" s="45">
        <f t="shared" ref="T21:T22" si="3">$R$19*R21</f>
        <v>15.298831717135284</v>
      </c>
      <c r="U21" s="35" t="s">
        <v>46</v>
      </c>
      <c r="X21" s="49">
        <f>((A15-A19)*X20)/100</f>
        <v>523358.79276846797</v>
      </c>
      <c r="Y21" s="28" t="s">
        <v>37</v>
      </c>
      <c r="AB21" s="1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9"/>
      <c r="AS21" s="2"/>
      <c r="AT21" s="30"/>
    </row>
    <row r="22" spans="1:46" ht="15.75" thickBot="1">
      <c r="J22" s="17"/>
      <c r="K22" s="18"/>
      <c r="L22" s="20">
        <v>1</v>
      </c>
      <c r="M22" s="32"/>
      <c r="N22" s="41">
        <f>$L$21*L22</f>
        <v>9.6407024523326418E-2</v>
      </c>
      <c r="O22" s="35" t="s">
        <v>46</v>
      </c>
      <c r="Q22" s="17"/>
      <c r="R22" s="34">
        <v>0.02</v>
      </c>
      <c r="S22" s="32"/>
      <c r="T22" s="46">
        <f t="shared" si="3"/>
        <v>0.43710947763243674</v>
      </c>
      <c r="U22" s="35" t="s">
        <v>46</v>
      </c>
      <c r="X22" s="28"/>
      <c r="Y22" s="28"/>
      <c r="AB22" s="67">
        <f>(100/$X$20)*AB20</f>
        <v>0</v>
      </c>
      <c r="AC22" s="67">
        <f t="shared" ref="AC22:AH22" si="4">(100/$X$20)*AC20</f>
        <v>11.157009428052937</v>
      </c>
      <c r="AD22" s="67">
        <f t="shared" si="4"/>
        <v>6.9157389054239395</v>
      </c>
      <c r="AE22" s="67">
        <f t="shared" si="4"/>
        <v>0.43561130562844658</v>
      </c>
      <c r="AF22" s="67">
        <f t="shared" si="4"/>
        <v>0</v>
      </c>
      <c r="AG22" s="67">
        <f t="shared" si="4"/>
        <v>0</v>
      </c>
      <c r="AH22" s="88">
        <f t="shared" si="4"/>
        <v>81.491640360894678</v>
      </c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" t="s">
        <v>90</v>
      </c>
      <c r="AT22" s="30">
        <f t="shared" si="2"/>
        <v>100</v>
      </c>
    </row>
    <row r="23" spans="1:46" ht="16.5" thickTop="1" thickBot="1">
      <c r="J23" s="17"/>
      <c r="K23" s="18"/>
      <c r="L23" s="34">
        <v>0</v>
      </c>
      <c r="M23" s="32"/>
      <c r="N23" s="40">
        <f>$L$21*L23</f>
        <v>0</v>
      </c>
      <c r="O23" s="35" t="s">
        <v>46</v>
      </c>
      <c r="Q23" s="21"/>
      <c r="R23" s="39">
        <f>SUM(R20:R22)</f>
        <v>1</v>
      </c>
      <c r="S23" s="22"/>
      <c r="T23" s="22"/>
      <c r="U23" s="29"/>
      <c r="X23" s="28"/>
      <c r="Y23" s="28"/>
      <c r="AT23" s="30"/>
    </row>
    <row r="24" spans="1:46" ht="15.75" thickTop="1">
      <c r="J24" s="21"/>
      <c r="K24" s="22"/>
      <c r="L24" s="39">
        <f>SUM(L22:L23)</f>
        <v>1</v>
      </c>
      <c r="M24" s="22"/>
      <c r="N24" s="23"/>
      <c r="O24" s="37"/>
      <c r="X24" s="28"/>
      <c r="Y24" s="28"/>
      <c r="AT24" s="30"/>
    </row>
    <row r="25" spans="1:46">
      <c r="J25" s="15" t="s">
        <v>38</v>
      </c>
      <c r="K25" s="16"/>
      <c r="L25" s="91" t="s">
        <v>51</v>
      </c>
      <c r="M25" s="91"/>
      <c r="N25" s="92"/>
      <c r="O25" s="35"/>
      <c r="X25" s="62" t="s">
        <v>33</v>
      </c>
      <c r="Y25" s="28"/>
      <c r="AB25" s="88" t="s">
        <v>69</v>
      </c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T25" s="30"/>
    </row>
    <row r="26" spans="1:46">
      <c r="J26" s="50">
        <f>B55</f>
        <v>123109.27770899999</v>
      </c>
      <c r="K26" s="18"/>
      <c r="L26" s="53">
        <f>(J26*100)/(A15-A19)</f>
        <v>3.6441717302815251</v>
      </c>
      <c r="M26" s="18" t="s">
        <v>36</v>
      </c>
      <c r="N26" s="19"/>
      <c r="O26" s="35"/>
      <c r="X26" s="48">
        <f>N4+N10+N16+T22+N23+N28+N33+N37+N41</f>
        <v>35.37978053697816</v>
      </c>
      <c r="Y26" s="28" t="s">
        <v>46</v>
      </c>
      <c r="AB26" s="72">
        <f>N4</f>
        <v>12.448955877623231</v>
      </c>
      <c r="AC26" s="72">
        <f>N33</f>
        <v>7.0277403630009472</v>
      </c>
      <c r="AD26" s="72">
        <f>N28</f>
        <v>2.1136196035632846</v>
      </c>
      <c r="AE26" s="72">
        <f>N23</f>
        <v>0</v>
      </c>
      <c r="AF26" s="72">
        <f>N37</f>
        <v>3.6599644166028606</v>
      </c>
      <c r="AG26" s="72">
        <f>N41</f>
        <v>8.3401908060831591</v>
      </c>
      <c r="AH26" s="88">
        <f>N10+N16+N15*R22+N22*R22+N27*R22+N32*R22+G19*R22</f>
        <v>1.7893094701046752</v>
      </c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2" t="s">
        <v>89</v>
      </c>
      <c r="AT26" s="30">
        <f t="shared" si="2"/>
        <v>35.37978053697816</v>
      </c>
    </row>
    <row r="27" spans="1:46">
      <c r="J27" s="17"/>
      <c r="K27" s="18"/>
      <c r="L27" s="20">
        <v>0.42</v>
      </c>
      <c r="M27" s="32"/>
      <c r="N27" s="41">
        <f>$L$26*L27</f>
        <v>1.5305521267182405</v>
      </c>
      <c r="O27" s="35" t="s">
        <v>46</v>
      </c>
      <c r="X27" s="48">
        <f>((A15-A19)*X26)/100</f>
        <v>1195217.8848261449</v>
      </c>
      <c r="Y27" s="28" t="s">
        <v>37</v>
      </c>
      <c r="AB27" s="17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9"/>
      <c r="AS27" s="2"/>
      <c r="AT27" s="30"/>
    </row>
    <row r="28" spans="1:46" ht="15.75" thickBot="1">
      <c r="J28" s="17"/>
      <c r="K28" s="18"/>
      <c r="L28" s="34">
        <v>0.57999999999999996</v>
      </c>
      <c r="M28" s="32"/>
      <c r="N28" s="40">
        <f>$L$26*L28</f>
        <v>2.1136196035632846</v>
      </c>
      <c r="O28" s="35" t="s">
        <v>46</v>
      </c>
      <c r="X28" s="29"/>
      <c r="Y28" s="29"/>
      <c r="AB28" s="67">
        <f>(100/$X$26)*AB26</f>
        <v>35.186639624889303</v>
      </c>
      <c r="AC28" s="67">
        <f t="shared" ref="AC28:AH28" si="5">(100/$X$26)*AC26</f>
        <v>19.863719492707734</v>
      </c>
      <c r="AD28" s="67">
        <f t="shared" si="5"/>
        <v>5.9740890742783899</v>
      </c>
      <c r="AE28" s="67">
        <f t="shared" si="5"/>
        <v>0</v>
      </c>
      <c r="AF28" s="67">
        <f t="shared" si="5"/>
        <v>10.344791180311441</v>
      </c>
      <c r="AG28" s="67">
        <f t="shared" si="5"/>
        <v>23.57332544040565</v>
      </c>
      <c r="AH28" s="88">
        <f t="shared" si="5"/>
        <v>5.0574351874074761</v>
      </c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2" t="s">
        <v>90</v>
      </c>
      <c r="AT28" s="30">
        <f t="shared" si="2"/>
        <v>100</v>
      </c>
    </row>
    <row r="29" spans="1:46" ht="15.75" thickTop="1">
      <c r="J29" s="21"/>
      <c r="K29" s="22"/>
      <c r="L29" s="39">
        <f>SUM(L27:L28)</f>
        <v>1</v>
      </c>
      <c r="M29" s="22"/>
      <c r="N29" s="23"/>
      <c r="O29" s="37"/>
      <c r="AT29" s="30"/>
    </row>
    <row r="30" spans="1:46">
      <c r="B30" s="2"/>
      <c r="J30" s="15" t="s">
        <v>38</v>
      </c>
      <c r="K30" s="16"/>
      <c r="L30" s="91" t="s">
        <v>52</v>
      </c>
      <c r="M30" s="91"/>
      <c r="N30" s="92"/>
      <c r="O30" s="35"/>
      <c r="AT30" s="30"/>
    </row>
    <row r="31" spans="1:46">
      <c r="J31" s="50">
        <f>A55</f>
        <v>320830.71347100002</v>
      </c>
      <c r="K31" s="18"/>
      <c r="L31" s="53">
        <f>(J31*100)/(A15-A19)</f>
        <v>9.4969464364877663</v>
      </c>
      <c r="M31" s="18" t="s">
        <v>36</v>
      </c>
      <c r="N31" s="19"/>
      <c r="O31" s="35"/>
      <c r="AB31" t="s">
        <v>70</v>
      </c>
    </row>
    <row r="32" spans="1:46">
      <c r="J32" s="17"/>
      <c r="K32" s="18"/>
      <c r="L32" s="20">
        <v>0.26</v>
      </c>
      <c r="M32" s="32"/>
      <c r="N32" s="41">
        <f>$L$31*L32</f>
        <v>2.4692060734868195</v>
      </c>
      <c r="O32" s="35" t="s">
        <v>46</v>
      </c>
      <c r="AB32" s="89" t="s">
        <v>73</v>
      </c>
      <c r="AC32" s="89"/>
      <c r="AD32" t="s">
        <v>63</v>
      </c>
    </row>
    <row r="33" spans="1:47" ht="15.75" thickBot="1">
      <c r="J33" s="17"/>
      <c r="K33" s="18"/>
      <c r="L33" s="34">
        <v>0.74</v>
      </c>
      <c r="M33" s="32"/>
      <c r="N33" s="40">
        <f>$L$31*L33</f>
        <v>7.0277403630009472</v>
      </c>
      <c r="O33" s="35" t="s">
        <v>46</v>
      </c>
      <c r="AB33" s="67" t="s">
        <v>64</v>
      </c>
      <c r="AC33" s="67" t="s">
        <v>11</v>
      </c>
      <c r="AD33" s="67" t="s">
        <v>12</v>
      </c>
      <c r="AE33" s="67" t="s">
        <v>65</v>
      </c>
      <c r="AF33" s="67" t="s">
        <v>2</v>
      </c>
      <c r="AG33" s="67" t="s">
        <v>4</v>
      </c>
      <c r="AH33" s="88" t="s">
        <v>29</v>
      </c>
      <c r="AI33" s="88"/>
      <c r="AJ33" s="88"/>
      <c r="AK33" s="88"/>
      <c r="AL33" s="88"/>
      <c r="AM33" s="88"/>
      <c r="AN33" s="88"/>
      <c r="AO33" s="88"/>
      <c r="AP33" s="88"/>
      <c r="AQ33" s="88"/>
      <c r="AR33" s="88"/>
    </row>
    <row r="34" spans="1:47" ht="15.75" thickTop="1">
      <c r="J34" s="21"/>
      <c r="K34" s="22"/>
      <c r="L34" s="39">
        <f>SUM(L32:L33)</f>
        <v>1</v>
      </c>
      <c r="M34" s="22"/>
      <c r="N34" s="23"/>
      <c r="O34" s="37"/>
      <c r="AB34" s="71" t="s">
        <v>66</v>
      </c>
      <c r="AC34" s="71" t="s">
        <v>66</v>
      </c>
      <c r="AD34" s="71" t="s">
        <v>66</v>
      </c>
      <c r="AE34" s="71" t="s">
        <v>66</v>
      </c>
      <c r="AF34" s="71" t="s">
        <v>66</v>
      </c>
      <c r="AG34" s="71" t="s">
        <v>66</v>
      </c>
      <c r="AH34" s="67" t="s">
        <v>11</v>
      </c>
      <c r="AI34" s="67" t="s">
        <v>12</v>
      </c>
      <c r="AJ34" s="67" t="s">
        <v>13</v>
      </c>
      <c r="AK34" s="67" t="s">
        <v>14</v>
      </c>
      <c r="AL34" s="67" t="s">
        <v>15</v>
      </c>
      <c r="AM34" s="67" t="s">
        <v>16</v>
      </c>
      <c r="AN34" s="67" t="s">
        <v>17</v>
      </c>
      <c r="AO34" s="67" t="s">
        <v>18</v>
      </c>
      <c r="AP34" s="67" t="s">
        <v>19</v>
      </c>
      <c r="AQ34" s="67" t="s">
        <v>20</v>
      </c>
      <c r="AR34" s="67" t="s">
        <v>21</v>
      </c>
    </row>
    <row r="35" spans="1:47">
      <c r="J35" s="15" t="s">
        <v>38</v>
      </c>
      <c r="K35" s="16"/>
      <c r="L35" s="93" t="s">
        <v>53</v>
      </c>
      <c r="M35" s="93"/>
      <c r="N35" s="94"/>
      <c r="O35" s="35"/>
      <c r="AB35" s="70">
        <v>8111</v>
      </c>
      <c r="AC35" s="70">
        <v>13988</v>
      </c>
      <c r="AD35" s="70">
        <v>32810</v>
      </c>
      <c r="AE35" s="70">
        <v>20679</v>
      </c>
      <c r="AF35" s="70">
        <v>0</v>
      </c>
      <c r="AG35" s="70">
        <v>0</v>
      </c>
      <c r="AH35" s="68">
        <v>11340.406666666668</v>
      </c>
      <c r="AI35" s="68">
        <v>34145.987199999996</v>
      </c>
      <c r="AJ35" s="68">
        <v>2220.7706666666668</v>
      </c>
      <c r="AK35" s="69">
        <v>20000</v>
      </c>
      <c r="AL35" s="68">
        <v>0</v>
      </c>
      <c r="AM35" s="70">
        <v>0</v>
      </c>
      <c r="AN35" s="69">
        <v>17000</v>
      </c>
      <c r="AO35" s="70">
        <v>0</v>
      </c>
      <c r="AP35" s="68">
        <v>10848.963333333333</v>
      </c>
      <c r="AQ35" s="68">
        <v>16979.556</v>
      </c>
      <c r="AR35" s="70">
        <v>4399</v>
      </c>
    </row>
    <row r="36" spans="1:47">
      <c r="J36" s="51">
        <f>C55</f>
        <v>123642.79433499998</v>
      </c>
      <c r="K36" s="25"/>
      <c r="L36" s="53">
        <f>(J36*100)/(A15-A19)</f>
        <v>3.6599644166028606</v>
      </c>
      <c r="M36" s="18" t="s">
        <v>36</v>
      </c>
      <c r="N36" s="19"/>
      <c r="O36" s="35"/>
    </row>
    <row r="37" spans="1:47" ht="15.75" thickBot="1">
      <c r="J37" s="17"/>
      <c r="K37" s="18"/>
      <c r="L37" s="34">
        <v>1</v>
      </c>
      <c r="M37" s="32"/>
      <c r="N37" s="40">
        <f>$L$36*L37</f>
        <v>3.6599644166028606</v>
      </c>
      <c r="O37" s="35" t="s">
        <v>46</v>
      </c>
      <c r="Z37" s="89" t="s">
        <v>31</v>
      </c>
      <c r="AA37" s="89"/>
      <c r="AB37" s="30">
        <f>(AB16/100)*AB$35</f>
        <v>0</v>
      </c>
      <c r="AC37" s="30">
        <f>(AC16/100)*AC$35</f>
        <v>196.85207402983238</v>
      </c>
      <c r="AD37" s="30">
        <f t="shared" ref="AD37:AG37" si="6">(AD16/100)*AD$35</f>
        <v>286.20775048313004</v>
      </c>
      <c r="AE37" s="30">
        <f t="shared" si="6"/>
        <v>11.362273712836698</v>
      </c>
      <c r="AF37" s="30">
        <f t="shared" si="6"/>
        <v>0</v>
      </c>
      <c r="AG37" s="30">
        <f t="shared" si="6"/>
        <v>0</v>
      </c>
      <c r="AH37" s="30">
        <f>($AH$16*AH6/100)*AH$35</f>
        <v>287.96711833463047</v>
      </c>
      <c r="AI37" s="30">
        <f t="shared" ref="AI37:AR37" si="7">($AH$16*AI6/100)*AI$35</f>
        <v>2234.3715852722671</v>
      </c>
      <c r="AJ37" s="30">
        <f t="shared" si="7"/>
        <v>659.35335423711967</v>
      </c>
      <c r="AK37" s="30">
        <f t="shared" si="7"/>
        <v>78.132354318763078</v>
      </c>
      <c r="AL37" s="30">
        <f t="shared" si="7"/>
        <v>0</v>
      </c>
      <c r="AM37" s="30">
        <f t="shared" si="7"/>
        <v>0</v>
      </c>
      <c r="AN37" s="30">
        <f t="shared" si="7"/>
        <v>99.618751756422938</v>
      </c>
      <c r="AO37" s="30">
        <f t="shared" si="7"/>
        <v>0</v>
      </c>
      <c r="AP37" s="30">
        <f t="shared" si="7"/>
        <v>1631.7359657661925</v>
      </c>
      <c r="AQ37" s="30">
        <f t="shared" si="7"/>
        <v>829.1579284795497</v>
      </c>
      <c r="AR37" s="30">
        <f t="shared" si="7"/>
        <v>1155.705462104703</v>
      </c>
      <c r="AS37" s="30"/>
      <c r="AT37" s="30">
        <f>SUM(AB37:AR37)</f>
        <v>7470.4646184954481</v>
      </c>
      <c r="AU37" s="2" t="s">
        <v>63</v>
      </c>
    </row>
    <row r="38" spans="1:47" ht="15.75" thickTop="1">
      <c r="J38" s="21"/>
      <c r="K38" s="22"/>
      <c r="L38" s="61">
        <f>L37</f>
        <v>1</v>
      </c>
      <c r="M38" s="22"/>
      <c r="N38" s="23"/>
      <c r="O38" s="37"/>
      <c r="Z38" s="89" t="s">
        <v>32</v>
      </c>
      <c r="AA38" s="89"/>
      <c r="AB38" s="30">
        <f>(AB22/100)*AB$35</f>
        <v>0</v>
      </c>
      <c r="AC38" s="30">
        <f>(AC22/100)*AC$35</f>
        <v>1560.6424787960448</v>
      </c>
      <c r="AD38" s="30">
        <f t="shared" ref="AD38:AG38" si="8">(AD22/100)*AD$35</f>
        <v>2269.0539348695943</v>
      </c>
      <c r="AE38" s="30">
        <f>(AE22/100)*AE$35</f>
        <v>90.080061890906464</v>
      </c>
      <c r="AF38" s="30">
        <f t="shared" si="8"/>
        <v>0</v>
      </c>
      <c r="AG38" s="30">
        <f t="shared" si="8"/>
        <v>0</v>
      </c>
      <c r="AH38" s="30">
        <f>($AH$22*AH$6/100)*AH$35</f>
        <v>240.27856882283606</v>
      </c>
      <c r="AI38" s="30">
        <f t="shared" ref="AI38:AR38" si="9">($AH$22*AI$6/100)*AI$35</f>
        <v>1864.3503808089756</v>
      </c>
      <c r="AJ38" s="30">
        <f t="shared" si="9"/>
        <v>550.16170325575388</v>
      </c>
      <c r="AK38" s="30">
        <f t="shared" si="9"/>
        <v>65.193312288715745</v>
      </c>
      <c r="AL38" s="30">
        <f t="shared" si="9"/>
        <v>0</v>
      </c>
      <c r="AM38" s="30">
        <f t="shared" si="9"/>
        <v>0</v>
      </c>
      <c r="AN38" s="30">
        <f t="shared" si="9"/>
        <v>83.121473168112573</v>
      </c>
      <c r="AO38" s="30">
        <f t="shared" si="9"/>
        <v>0</v>
      </c>
      <c r="AP38" s="30">
        <f t="shared" si="9"/>
        <v>1361.513720102741</v>
      </c>
      <c r="AQ38" s="30">
        <f t="shared" si="9"/>
        <v>691.84593551983573</v>
      </c>
      <c r="AR38" s="30">
        <f t="shared" si="9"/>
        <v>964.31584279897868</v>
      </c>
      <c r="AS38" s="30"/>
      <c r="AT38" s="30">
        <f t="shared" ref="AT38:AT59" si="10">SUM(AB38:AR38)</f>
        <v>9740.557412322496</v>
      </c>
      <c r="AU38" s="2" t="s">
        <v>63</v>
      </c>
    </row>
    <row r="39" spans="1:47">
      <c r="J39" s="15" t="s">
        <v>38</v>
      </c>
      <c r="K39" s="16"/>
      <c r="L39" s="93" t="s">
        <v>54</v>
      </c>
      <c r="M39" s="93"/>
      <c r="N39" s="94"/>
      <c r="O39" s="35"/>
      <c r="Z39" s="89" t="s">
        <v>33</v>
      </c>
      <c r="AA39" s="89"/>
      <c r="AB39" s="30">
        <f>(AB28/100)*AB$35</f>
        <v>2853.9883399747714</v>
      </c>
      <c r="AC39" s="30">
        <f t="shared" ref="AC39:AG39" si="11">(AC28/100)*AC$35</f>
        <v>2778.537082639958</v>
      </c>
      <c r="AD39" s="30">
        <f t="shared" si="11"/>
        <v>1960.0986252707398</v>
      </c>
      <c r="AE39" s="30">
        <f t="shared" si="11"/>
        <v>0</v>
      </c>
      <c r="AF39" s="30">
        <f t="shared" si="11"/>
        <v>0</v>
      </c>
      <c r="AG39" s="30">
        <f t="shared" si="11"/>
        <v>0</v>
      </c>
      <c r="AH39" s="30">
        <f>($AH$28*AH$6/100)*AH$35</f>
        <v>14.911876646032686</v>
      </c>
      <c r="AI39" s="30">
        <f>($AH$28*AI$6/100)*AI$35</f>
        <v>115.70304850661033</v>
      </c>
      <c r="AJ39" s="30">
        <f t="shared" ref="AJ39:AR39" si="12">($AH$28*AJ$6/100)*AJ$35</f>
        <v>34.143467286797573</v>
      </c>
      <c r="AK39" s="30">
        <f t="shared" si="12"/>
        <v>4.0459481499259811</v>
      </c>
      <c r="AL39" s="30">
        <f t="shared" si="12"/>
        <v>0</v>
      </c>
      <c r="AM39" s="30">
        <f>($AH$28*AM$6/100)*AM$35</f>
        <v>0</v>
      </c>
      <c r="AN39" s="30">
        <f t="shared" si="12"/>
        <v>5.1585838911556259</v>
      </c>
      <c r="AO39" s="30">
        <f t="shared" si="12"/>
        <v>0</v>
      </c>
      <c r="AP39" s="30">
        <f t="shared" si="12"/>
        <v>84.496610519695992</v>
      </c>
      <c r="AQ39" s="30">
        <f t="shared" si="12"/>
        <v>42.936501990477872</v>
      </c>
      <c r="AR39" s="30">
        <f t="shared" si="12"/>
        <v>59.84619837750077</v>
      </c>
      <c r="AS39" s="30"/>
      <c r="AT39" s="30">
        <f t="shared" si="10"/>
        <v>7953.8662832536666</v>
      </c>
      <c r="AU39" s="2" t="s">
        <v>63</v>
      </c>
    </row>
    <row r="40" spans="1:47">
      <c r="J40" s="50">
        <v>281752.60171199992</v>
      </c>
      <c r="K40" s="18"/>
      <c r="L40" s="53">
        <f>(J40*100)/(A15-A19)</f>
        <v>8.3401908060831591</v>
      </c>
      <c r="M40" s="18" t="s">
        <v>36</v>
      </c>
      <c r="N40" s="19"/>
      <c r="O40" s="35"/>
      <c r="AG40" s="30"/>
      <c r="AT40" s="30"/>
    </row>
    <row r="41" spans="1:47" ht="15.75" thickBot="1">
      <c r="J41" s="17"/>
      <c r="K41" s="18"/>
      <c r="L41" s="34">
        <v>1</v>
      </c>
      <c r="M41" s="32"/>
      <c r="N41" s="40">
        <f>$L$40*L41</f>
        <v>8.3401908060831591</v>
      </c>
      <c r="O41" s="35" t="s">
        <v>46</v>
      </c>
      <c r="AB41" t="s">
        <v>72</v>
      </c>
      <c r="AT41" s="30"/>
    </row>
    <row r="42" spans="1:47" ht="15.75" thickTop="1">
      <c r="J42" s="21"/>
      <c r="K42" s="22"/>
      <c r="L42" s="39">
        <f>L41</f>
        <v>1</v>
      </c>
      <c r="M42" s="22"/>
      <c r="N42" s="23"/>
      <c r="O42" s="29"/>
      <c r="AB42" s="74" t="s">
        <v>71</v>
      </c>
      <c r="AC42" s="75"/>
      <c r="AI42" s="2"/>
      <c r="AJ42" s="75"/>
      <c r="AK42" s="75"/>
      <c r="AL42" s="75"/>
      <c r="AM42" s="75"/>
      <c r="AN42" s="75"/>
      <c r="AO42" s="75"/>
      <c r="AP42" s="75"/>
      <c r="AQ42" s="75"/>
      <c r="AR42" s="75"/>
      <c r="AT42" s="30"/>
    </row>
    <row r="43" spans="1:47">
      <c r="AB43" s="67" t="s">
        <v>64</v>
      </c>
      <c r="AC43" s="67" t="s">
        <v>11</v>
      </c>
      <c r="AD43" s="67" t="s">
        <v>12</v>
      </c>
      <c r="AE43" s="67" t="s">
        <v>65</v>
      </c>
      <c r="AF43" s="67" t="s">
        <v>2</v>
      </c>
      <c r="AG43" s="67" t="s">
        <v>4</v>
      </c>
      <c r="AH43" s="88" t="s">
        <v>29</v>
      </c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T43" s="30"/>
    </row>
    <row r="44" spans="1:47">
      <c r="AB44" s="71" t="s">
        <v>66</v>
      </c>
      <c r="AC44" s="71" t="s">
        <v>66</v>
      </c>
      <c r="AD44" s="71" t="s">
        <v>66</v>
      </c>
      <c r="AE44" s="71" t="s">
        <v>66</v>
      </c>
      <c r="AF44" s="71" t="s">
        <v>66</v>
      </c>
      <c r="AG44" s="71" t="s">
        <v>66</v>
      </c>
      <c r="AH44" s="2" t="s">
        <v>11</v>
      </c>
      <c r="AI44" s="2" t="s">
        <v>12</v>
      </c>
      <c r="AJ44" s="2" t="s">
        <v>13</v>
      </c>
      <c r="AK44" s="2" t="s">
        <v>14</v>
      </c>
      <c r="AL44" s="2" t="s">
        <v>15</v>
      </c>
      <c r="AM44" s="2" t="s">
        <v>16</v>
      </c>
      <c r="AN44" s="2" t="s">
        <v>17</v>
      </c>
      <c r="AO44" s="2" t="s">
        <v>18</v>
      </c>
      <c r="AP44" s="2" t="s">
        <v>19</v>
      </c>
      <c r="AQ44" s="2" t="s">
        <v>20</v>
      </c>
      <c r="AR44" s="2" t="s">
        <v>21</v>
      </c>
      <c r="AT44" s="30"/>
    </row>
    <row r="45" spans="1:47">
      <c r="A45" t="s">
        <v>82</v>
      </c>
      <c r="Z45" s="77"/>
      <c r="AA45" s="77"/>
      <c r="AB45" s="67">
        <v>6.9</v>
      </c>
      <c r="AC45" s="67">
        <v>9.66</v>
      </c>
      <c r="AD45" s="67">
        <v>3.73</v>
      </c>
      <c r="AE45" s="67">
        <v>2.8</v>
      </c>
      <c r="AF45" s="67">
        <v>0</v>
      </c>
      <c r="AG45" s="67">
        <v>0</v>
      </c>
      <c r="AH45" s="76">
        <v>11</v>
      </c>
      <c r="AI45" s="76">
        <v>4</v>
      </c>
      <c r="AJ45" s="76">
        <v>7</v>
      </c>
      <c r="AK45" s="76">
        <v>8</v>
      </c>
      <c r="AL45" s="76">
        <v>100</v>
      </c>
      <c r="AM45" s="76">
        <v>100</v>
      </c>
      <c r="AN45" s="76">
        <v>7</v>
      </c>
      <c r="AO45" s="76">
        <v>100</v>
      </c>
      <c r="AP45" s="76">
        <v>3</v>
      </c>
      <c r="AQ45" s="76">
        <v>3</v>
      </c>
      <c r="AR45" s="76">
        <v>33</v>
      </c>
      <c r="AT45" s="30"/>
    </row>
    <row r="46" spans="1:47">
      <c r="Z46" s="77"/>
      <c r="AA46" s="77"/>
      <c r="AT46" s="30"/>
    </row>
    <row r="47" spans="1:47">
      <c r="A47" t="s">
        <v>29</v>
      </c>
      <c r="B47" s="53">
        <v>2105102</v>
      </c>
      <c r="Z47" s="89" t="s">
        <v>31</v>
      </c>
      <c r="AA47" s="89"/>
      <c r="AB47" s="30">
        <f>$X$15*(AB16/100)*(AB45/100)</f>
        <v>0</v>
      </c>
      <c r="AC47" s="30">
        <f t="shared" ref="AC47:AG47" si="13">$X$15*(AC16/100)*(AC45/100)</f>
        <v>2256.2355758705385</v>
      </c>
      <c r="AD47" s="30">
        <f t="shared" si="13"/>
        <v>540.01638448497431</v>
      </c>
      <c r="AE47" s="30">
        <f t="shared" si="13"/>
        <v>25.533872787359996</v>
      </c>
      <c r="AF47" s="30">
        <f t="shared" si="13"/>
        <v>0</v>
      </c>
      <c r="AG47" s="30">
        <f t="shared" si="13"/>
        <v>0</v>
      </c>
      <c r="AH47" s="30">
        <f>$X$15*($AH$16*AH6/100)*(AH45/100)</f>
        <v>4635.855624400001</v>
      </c>
      <c r="AI47" s="30">
        <f t="shared" ref="AI47:AR47" si="14">$X$15*($AH$16*AI6/100)*(AI45/100)</f>
        <v>4344.0884872000006</v>
      </c>
      <c r="AJ47" s="30">
        <f t="shared" si="14"/>
        <v>34493.359331200008</v>
      </c>
      <c r="AK47" s="30">
        <f t="shared" si="14"/>
        <v>518.69713280000008</v>
      </c>
      <c r="AL47" s="30">
        <f t="shared" si="14"/>
        <v>47006.927660000008</v>
      </c>
      <c r="AM47" s="30">
        <f t="shared" si="14"/>
        <v>68078.998680000019</v>
      </c>
      <c r="AN47" s="30">
        <f t="shared" si="14"/>
        <v>680.78998680000029</v>
      </c>
      <c r="AO47" s="30">
        <f t="shared" si="14"/>
        <v>79425.498460000017</v>
      </c>
      <c r="AP47" s="30">
        <f t="shared" si="14"/>
        <v>7488.689854799999</v>
      </c>
      <c r="AQ47" s="30">
        <f t="shared" si="14"/>
        <v>2431.3928100000003</v>
      </c>
      <c r="AR47" s="30">
        <f t="shared" si="14"/>
        <v>143889.82649580002</v>
      </c>
      <c r="AS47" s="30"/>
      <c r="AT47" s="30">
        <f t="shared" si="10"/>
        <v>395815.91035614291</v>
      </c>
      <c r="AU47" t="s">
        <v>81</v>
      </c>
    </row>
    <row r="48" spans="1:47">
      <c r="A48" s="67" t="s">
        <v>11</v>
      </c>
      <c r="B48" s="67" t="s">
        <v>12</v>
      </c>
      <c r="C48" s="67" t="s">
        <v>18</v>
      </c>
      <c r="D48" s="67" t="s">
        <v>15</v>
      </c>
      <c r="E48" s="67" t="s">
        <v>13</v>
      </c>
      <c r="Z48" s="89" t="s">
        <v>32</v>
      </c>
      <c r="AA48" s="89"/>
      <c r="AB48" s="30">
        <f>$X$21*(AB22/100)*(AB45/100)</f>
        <v>0</v>
      </c>
      <c r="AC48" s="30">
        <f t="shared" ref="AC48:AG48" si="15">$X$21*(AC22/100)*(AC45/100)</f>
        <v>5640.5889396763459</v>
      </c>
      <c r="AD48" s="30">
        <f t="shared" si="15"/>
        <v>1350.0409612124354</v>
      </c>
      <c r="AE48" s="30">
        <f t="shared" si="15"/>
        <v>63.834681968399984</v>
      </c>
      <c r="AF48" s="30">
        <f t="shared" si="15"/>
        <v>0</v>
      </c>
      <c r="AG48" s="30">
        <f t="shared" si="15"/>
        <v>0</v>
      </c>
      <c r="AH48" s="30">
        <f>$X$21*($AH$22*AH6/100)*(AH45/100)</f>
        <v>1219.771882472</v>
      </c>
      <c r="AI48" s="30">
        <f t="shared" ref="AI48:AR48" si="16">$X$21*($AH$22*AI6/100)*(AI45/100)</f>
        <v>1143.003022736</v>
      </c>
      <c r="AJ48" s="30">
        <f t="shared" si="16"/>
        <v>9075.7851954559992</v>
      </c>
      <c r="AK48" s="30">
        <f t="shared" si="16"/>
        <v>136.47797286400001</v>
      </c>
      <c r="AL48" s="30">
        <f t="shared" si="16"/>
        <v>12368.316290800001</v>
      </c>
      <c r="AM48" s="30">
        <f t="shared" si="16"/>
        <v>17912.733938400001</v>
      </c>
      <c r="AN48" s="30">
        <f t="shared" si="16"/>
        <v>179.12733938400001</v>
      </c>
      <c r="AO48" s="30">
        <f t="shared" si="16"/>
        <v>20898.189594800002</v>
      </c>
      <c r="AP48" s="30">
        <f t="shared" si="16"/>
        <v>1970.4007332239994</v>
      </c>
      <c r="AQ48" s="30">
        <f t="shared" si="16"/>
        <v>639.74049779999996</v>
      </c>
      <c r="AR48" s="30">
        <f t="shared" si="16"/>
        <v>37859.842659804002</v>
      </c>
      <c r="AS48" s="30"/>
      <c r="AT48" s="30">
        <f t="shared" si="10"/>
        <v>110457.85371059718</v>
      </c>
      <c r="AU48" t="s">
        <v>81</v>
      </c>
    </row>
    <row r="49" spans="1:47">
      <c r="A49" s="11">
        <v>2.5999999999999999E-2</v>
      </c>
      <c r="B49" s="11">
        <v>6.7000000000000004E-2</v>
      </c>
      <c r="C49" s="11">
        <v>4.9000000000000002E-2</v>
      </c>
      <c r="D49" s="11">
        <v>2.9000000000000001E-2</v>
      </c>
      <c r="E49" s="11">
        <v>0.30399999999999999</v>
      </c>
      <c r="Z49" s="89" t="s">
        <v>33</v>
      </c>
      <c r="AA49" s="89"/>
      <c r="AB49" s="30">
        <f>$X$27*(AB28/100)*(AB45/100)</f>
        <v>29018.433680754009</v>
      </c>
      <c r="AC49" s="30">
        <f>$X$27*(AC28/100)*(AC45/100)</f>
        <v>22934.26272176097</v>
      </c>
      <c r="AD49" s="30">
        <f t="shared" ref="AD49:AG49" si="17">$X$27*(AD28/100)*(AD45/100)</f>
        <v>2663.3461139565056</v>
      </c>
      <c r="AE49" s="30">
        <f t="shared" si="17"/>
        <v>0</v>
      </c>
      <c r="AF49" s="30">
        <f t="shared" si="17"/>
        <v>0</v>
      </c>
      <c r="AG49" s="30">
        <f t="shared" si="17"/>
        <v>0</v>
      </c>
      <c r="AH49" s="30">
        <f>$X$27*($AH$28*AH6/100)*(AH45/100)</f>
        <v>172.87947783788056</v>
      </c>
      <c r="AI49" s="30">
        <f t="shared" ref="AI49:AR49" si="18">$X$27*($AH$28*AI6/100)*(AI45/100)</f>
        <v>161.9989512606713</v>
      </c>
      <c r="AJ49" s="30">
        <f t="shared" si="18"/>
        <v>1286.320030905629</v>
      </c>
      <c r="AK49" s="30">
        <f t="shared" si="18"/>
        <v>19.343158359483144</v>
      </c>
      <c r="AL49" s="30">
        <f t="shared" si="18"/>
        <v>1752.97372632816</v>
      </c>
      <c r="AM49" s="30">
        <f t="shared" si="18"/>
        <v>2538.789534682162</v>
      </c>
      <c r="AN49" s="30">
        <f t="shared" si="18"/>
        <v>25.387895346821626</v>
      </c>
      <c r="AO49" s="30">
        <f t="shared" si="18"/>
        <v>2961.9211237958561</v>
      </c>
      <c r="AP49" s="30">
        <f t="shared" si="18"/>
        <v>279.2668488150378</v>
      </c>
      <c r="AQ49" s="30">
        <f t="shared" si="18"/>
        <v>90.671054810077237</v>
      </c>
      <c r="AR49" s="30">
        <f t="shared" si="18"/>
        <v>5365.9130236603705</v>
      </c>
      <c r="AS49" s="30"/>
      <c r="AT49" s="30">
        <f t="shared" si="10"/>
        <v>69271.507342273631</v>
      </c>
      <c r="AU49" t="s">
        <v>81</v>
      </c>
    </row>
    <row r="50" spans="1:47">
      <c r="A50" s="79" t="s">
        <v>84</v>
      </c>
      <c r="B50" s="59" t="s">
        <v>84</v>
      </c>
      <c r="C50" s="59" t="s">
        <v>84</v>
      </c>
      <c r="D50" s="59" t="s">
        <v>84</v>
      </c>
      <c r="E50" s="59" t="s">
        <v>84</v>
      </c>
      <c r="AT50" s="30"/>
    </row>
    <row r="51" spans="1:47">
      <c r="A51" s="60">
        <v>0</v>
      </c>
      <c r="B51" s="60">
        <f>A51</f>
        <v>0</v>
      </c>
      <c r="C51" s="60">
        <f t="shared" ref="C51:E51" si="19">B51</f>
        <v>0</v>
      </c>
      <c r="D51" s="60">
        <f t="shared" si="19"/>
        <v>0</v>
      </c>
      <c r="E51" s="60">
        <f t="shared" si="19"/>
        <v>0</v>
      </c>
      <c r="F51" s="18"/>
      <c r="AB51" t="s">
        <v>75</v>
      </c>
      <c r="AT51" s="30"/>
    </row>
    <row r="52" spans="1:47">
      <c r="A52" s="79" t="s">
        <v>83</v>
      </c>
      <c r="B52" s="59" t="s">
        <v>83</v>
      </c>
      <c r="C52" s="59" t="s">
        <v>83</v>
      </c>
      <c r="D52" s="59" t="s">
        <v>83</v>
      </c>
      <c r="E52" s="59" t="s">
        <v>83</v>
      </c>
      <c r="F52" s="18"/>
      <c r="AB52" s="74" t="s">
        <v>74</v>
      </c>
      <c r="AT52" s="30"/>
    </row>
    <row r="53" spans="1:47">
      <c r="A53" s="50">
        <v>320830.71347100002</v>
      </c>
      <c r="B53" s="50">
        <v>123109.27770899999</v>
      </c>
      <c r="C53" s="51">
        <v>123642.79433499998</v>
      </c>
      <c r="D53" s="50">
        <v>864.0797</v>
      </c>
      <c r="E53" s="50">
        <v>420557.00986600015</v>
      </c>
      <c r="F53" s="18"/>
      <c r="AB53" s="67" t="s">
        <v>64</v>
      </c>
      <c r="AC53" s="67" t="s">
        <v>11</v>
      </c>
      <c r="AD53" s="67" t="s">
        <v>12</v>
      </c>
      <c r="AE53" s="67" t="s">
        <v>65</v>
      </c>
      <c r="AF53" s="67" t="s">
        <v>2</v>
      </c>
      <c r="AG53" s="67" t="s">
        <v>4</v>
      </c>
      <c r="AH53" s="88" t="s">
        <v>29</v>
      </c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T53" s="30"/>
    </row>
    <row r="54" spans="1:47">
      <c r="A54" s="80" t="s">
        <v>85</v>
      </c>
      <c r="B54" s="80" t="s">
        <v>85</v>
      </c>
      <c r="C54" s="80" t="s">
        <v>85</v>
      </c>
      <c r="D54" s="81" t="s">
        <v>85</v>
      </c>
      <c r="E54" s="81" t="s">
        <v>85</v>
      </c>
      <c r="F54" s="18"/>
      <c r="AB54" s="71" t="s">
        <v>66</v>
      </c>
      <c r="AC54" s="71" t="s">
        <v>66</v>
      </c>
      <c r="AD54" s="71" t="s">
        <v>66</v>
      </c>
      <c r="AE54" s="71" t="s">
        <v>66</v>
      </c>
      <c r="AF54" s="71" t="s">
        <v>66</v>
      </c>
      <c r="AG54" s="71" t="s">
        <v>66</v>
      </c>
      <c r="AH54" s="2" t="s">
        <v>11</v>
      </c>
      <c r="AI54" s="2" t="s">
        <v>12</v>
      </c>
      <c r="AJ54" s="2" t="s">
        <v>13</v>
      </c>
      <c r="AK54" s="2" t="s">
        <v>14</v>
      </c>
      <c r="AL54" s="2" t="s">
        <v>15</v>
      </c>
      <c r="AM54" s="2" t="s">
        <v>16</v>
      </c>
      <c r="AN54" s="2" t="s">
        <v>17</v>
      </c>
      <c r="AO54" s="2" t="s">
        <v>18</v>
      </c>
      <c r="AP54" s="2" t="s">
        <v>19</v>
      </c>
      <c r="AQ54" s="2" t="s">
        <v>20</v>
      </c>
      <c r="AR54" s="2" t="s">
        <v>21</v>
      </c>
      <c r="AT54" s="30"/>
    </row>
    <row r="55" spans="1:47">
      <c r="A55" s="53">
        <f>$B$47*A49*A51+A53</f>
        <v>320830.71347100002</v>
      </c>
      <c r="B55" s="53">
        <f t="shared" ref="B55:E55" si="20">$B$47*B49*B51+B53</f>
        <v>123109.27770899999</v>
      </c>
      <c r="C55" s="53">
        <f t="shared" si="20"/>
        <v>123642.79433499998</v>
      </c>
      <c r="D55" s="53">
        <f t="shared" si="20"/>
        <v>864.0797</v>
      </c>
      <c r="E55" s="53">
        <f t="shared" si="20"/>
        <v>420557.00986600015</v>
      </c>
      <c r="F55" s="18"/>
      <c r="AB55" s="67">
        <v>50.25</v>
      </c>
      <c r="AC55" s="67">
        <v>7.4</v>
      </c>
      <c r="AD55" s="67">
        <v>1.23</v>
      </c>
      <c r="AE55" s="67">
        <v>12.3</v>
      </c>
      <c r="AF55" s="67">
        <v>0</v>
      </c>
      <c r="AG55" s="67">
        <v>0</v>
      </c>
      <c r="AH55" s="76">
        <v>8</v>
      </c>
      <c r="AI55" s="76">
        <v>1.5</v>
      </c>
      <c r="AJ55" s="76">
        <v>58</v>
      </c>
      <c r="AK55" s="76">
        <v>2</v>
      </c>
      <c r="AL55" s="76">
        <v>0</v>
      </c>
      <c r="AM55" s="76">
        <v>0</v>
      </c>
      <c r="AN55" s="76">
        <v>5</v>
      </c>
      <c r="AO55" s="76">
        <v>0</v>
      </c>
      <c r="AP55" s="76">
        <v>8</v>
      </c>
      <c r="AQ55" s="76">
        <v>4</v>
      </c>
      <c r="AR55" s="76">
        <v>38</v>
      </c>
      <c r="AT55" s="30"/>
    </row>
    <row r="56" spans="1:47">
      <c r="A56" s="18"/>
      <c r="B56" s="18"/>
      <c r="C56" s="18"/>
      <c r="D56" s="18"/>
      <c r="E56" s="18"/>
      <c r="F56" s="18"/>
      <c r="AT56" s="30"/>
    </row>
    <row r="57" spans="1:47">
      <c r="A57" s="18" t="s">
        <v>87</v>
      </c>
      <c r="B57" s="53"/>
      <c r="C57" s="18"/>
      <c r="D57" s="18"/>
      <c r="E57" s="18"/>
      <c r="F57" s="18"/>
      <c r="Z57" s="89" t="s">
        <v>31</v>
      </c>
      <c r="AA57" s="89"/>
      <c r="AB57" s="30">
        <f>$X$15*(AB16/100)*(AB55/100)</f>
        <v>0</v>
      </c>
      <c r="AC57" s="30">
        <f t="shared" ref="AC57:AG57" si="21">$X$15*(AC16/100)*(AC55/100)</f>
        <v>1728.3792196109719</v>
      </c>
      <c r="AD57" s="30">
        <f t="shared" si="21"/>
        <v>178.07510802051434</v>
      </c>
      <c r="AE57" s="30">
        <f t="shared" si="21"/>
        <v>112.16665545876</v>
      </c>
      <c r="AF57" s="30">
        <f t="shared" si="21"/>
        <v>0</v>
      </c>
      <c r="AG57" s="30">
        <f t="shared" si="21"/>
        <v>0</v>
      </c>
      <c r="AH57" s="30">
        <f>$X$15*($AH$16*AH6/100)*(AH55/100)</f>
        <v>3371.5313632000007</v>
      </c>
      <c r="AI57" s="30">
        <f t="shared" ref="AI57:AR57" si="22">$X$15*($AH$16*AI6/100)*(AI55/100)</f>
        <v>1629.0331827000002</v>
      </c>
      <c r="AJ57" s="30">
        <f t="shared" si="22"/>
        <v>285802.12017280003</v>
      </c>
      <c r="AK57" s="30">
        <f t="shared" si="22"/>
        <v>129.67428320000002</v>
      </c>
      <c r="AL57" s="30">
        <f t="shared" si="22"/>
        <v>0</v>
      </c>
      <c r="AM57" s="30">
        <f t="shared" si="22"/>
        <v>0</v>
      </c>
      <c r="AN57" s="30">
        <f t="shared" si="22"/>
        <v>486.27856200000019</v>
      </c>
      <c r="AO57" s="30">
        <f t="shared" si="22"/>
        <v>0</v>
      </c>
      <c r="AP57" s="30">
        <f t="shared" si="22"/>
        <v>19969.839612799999</v>
      </c>
      <c r="AQ57" s="30">
        <f t="shared" si="22"/>
        <v>3241.8570800000007</v>
      </c>
      <c r="AR57" s="30">
        <f t="shared" si="22"/>
        <v>165691.31535880003</v>
      </c>
      <c r="AS57" s="30"/>
      <c r="AT57" s="30">
        <f t="shared" si="10"/>
        <v>482340.27059859026</v>
      </c>
      <c r="AU57" t="s">
        <v>81</v>
      </c>
    </row>
    <row r="58" spans="1:47">
      <c r="A58" s="67" t="s">
        <v>14</v>
      </c>
      <c r="B58" s="67" t="s">
        <v>16</v>
      </c>
      <c r="C58" s="67" t="s">
        <v>17</v>
      </c>
      <c r="D58" s="67" t="s">
        <v>19</v>
      </c>
      <c r="E58" s="67" t="s">
        <v>20</v>
      </c>
      <c r="F58" s="67" t="s">
        <v>21</v>
      </c>
      <c r="Z58" s="89" t="s">
        <v>32</v>
      </c>
      <c r="AA58" s="89"/>
      <c r="AB58" s="30">
        <f>$X$21*(AB22/100)*(AB55/100)</f>
        <v>0</v>
      </c>
      <c r="AC58" s="30">
        <f t="shared" ref="AC58:AG58" si="23">$X$21*(AC22/100)*(AC55/100)</f>
        <v>4320.9480490274291</v>
      </c>
      <c r="AD58" s="30">
        <f t="shared" si="23"/>
        <v>445.18777005128567</v>
      </c>
      <c r="AE58" s="30">
        <f t="shared" si="23"/>
        <v>280.41663864689997</v>
      </c>
      <c r="AF58" s="30">
        <f t="shared" si="23"/>
        <v>0</v>
      </c>
      <c r="AG58" s="30">
        <f t="shared" si="23"/>
        <v>0</v>
      </c>
      <c r="AH58" s="30">
        <f>$X$21*($AH$22*AH6/100)*(AH55/100)</f>
        <v>887.10682361600004</v>
      </c>
      <c r="AI58" s="30">
        <f t="shared" ref="AI58:AR58" si="24">$X$21*($AH$22*AI6/100)*(AI55/100)</f>
        <v>428.62613352599999</v>
      </c>
      <c r="AJ58" s="30">
        <f t="shared" si="24"/>
        <v>75199.363048063984</v>
      </c>
      <c r="AK58" s="30">
        <f t="shared" si="24"/>
        <v>34.119493216000002</v>
      </c>
      <c r="AL58" s="30">
        <f t="shared" si="24"/>
        <v>0</v>
      </c>
      <c r="AM58" s="30">
        <f t="shared" si="24"/>
        <v>0</v>
      </c>
      <c r="AN58" s="30">
        <f t="shared" si="24"/>
        <v>127.94809956</v>
      </c>
      <c r="AO58" s="30">
        <f t="shared" si="24"/>
        <v>0</v>
      </c>
      <c r="AP58" s="30">
        <f t="shared" si="24"/>
        <v>5254.4019552639993</v>
      </c>
      <c r="AQ58" s="30">
        <f t="shared" si="24"/>
        <v>852.98733039999991</v>
      </c>
      <c r="AR58" s="30">
        <f t="shared" si="24"/>
        <v>43596.182456743998</v>
      </c>
      <c r="AS58" s="30"/>
      <c r="AT58" s="30">
        <f t="shared" si="10"/>
        <v>131427.28779811561</v>
      </c>
      <c r="AU58" t="s">
        <v>81</v>
      </c>
    </row>
    <row r="59" spans="1:47">
      <c r="A59" s="11">
        <v>4.0000000000000001E-3</v>
      </c>
      <c r="B59" s="11">
        <v>4.2000000000000003E-2</v>
      </c>
      <c r="C59" s="11">
        <v>6.0000000000000001E-3</v>
      </c>
      <c r="D59" s="11">
        <v>0.154</v>
      </c>
      <c r="E59" s="11">
        <v>0.05</v>
      </c>
      <c r="F59" s="11">
        <v>0.26900000000000002</v>
      </c>
      <c r="Z59" s="89" t="s">
        <v>33</v>
      </c>
      <c r="AA59" s="89"/>
      <c r="AB59" s="30">
        <f>$X$27*(AB28/100)*(AB55/100)</f>
        <v>211329.89745766504</v>
      </c>
      <c r="AC59" s="30">
        <f t="shared" ref="AC59:AG59" si="25">$X$27*(AC28/100)*(AC55/100)</f>
        <v>17568.689869671965</v>
      </c>
      <c r="AD59" s="30">
        <f t="shared" si="25"/>
        <v>878.26158717600595</v>
      </c>
      <c r="AE59" s="30">
        <f>$X$27*(AE28/100)*(AE55/100)</f>
        <v>0</v>
      </c>
      <c r="AF59" s="30">
        <f t="shared" si="25"/>
        <v>0</v>
      </c>
      <c r="AG59" s="30">
        <f t="shared" si="25"/>
        <v>0</v>
      </c>
      <c r="AH59" s="30">
        <f>$X$27*($AH$28*AH6/100)*(AH55/100)</f>
        <v>125.73052933664042</v>
      </c>
      <c r="AI59" s="30">
        <f t="shared" ref="AI59:AR59" si="26">$X$27*($AH$28*AI6/100)*(AI55/100)</f>
        <v>60.749606722751736</v>
      </c>
      <c r="AJ59" s="30">
        <f t="shared" si="26"/>
        <v>10658.080256075209</v>
      </c>
      <c r="AK59" s="30">
        <f t="shared" si="26"/>
        <v>4.8357895898707861</v>
      </c>
      <c r="AL59" s="30">
        <f t="shared" si="26"/>
        <v>0</v>
      </c>
      <c r="AM59" s="30">
        <f t="shared" si="26"/>
        <v>0</v>
      </c>
      <c r="AN59" s="30">
        <f t="shared" si="26"/>
        <v>18.134210962015445</v>
      </c>
      <c r="AO59" s="30">
        <f t="shared" si="26"/>
        <v>0</v>
      </c>
      <c r="AP59" s="30">
        <f t="shared" si="26"/>
        <v>744.71159684010081</v>
      </c>
      <c r="AQ59" s="30">
        <f t="shared" si="26"/>
        <v>120.89473974676964</v>
      </c>
      <c r="AR59" s="30">
        <f t="shared" si="26"/>
        <v>6178.9301484573962</v>
      </c>
      <c r="AS59" s="30"/>
      <c r="AT59" s="30">
        <f t="shared" si="10"/>
        <v>247688.91579224379</v>
      </c>
      <c r="AU59" t="s">
        <v>81</v>
      </c>
    </row>
    <row r="60" spans="1:47">
      <c r="R60" s="82"/>
      <c r="S60" s="2"/>
    </row>
    <row r="61" spans="1:47">
      <c r="Z61" s="2"/>
      <c r="AA61" s="2"/>
      <c r="AB61" s="2" t="s">
        <v>75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30"/>
      <c r="AU61" s="2"/>
    </row>
    <row r="62" spans="1:47">
      <c r="A62" s="18" t="s">
        <v>86</v>
      </c>
      <c r="B62" s="18"/>
      <c r="Z62" s="2"/>
      <c r="AA62" s="2"/>
      <c r="AB62" s="74" t="s">
        <v>93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30"/>
      <c r="AU62" s="2"/>
    </row>
    <row r="63" spans="1:47">
      <c r="A63" s="18"/>
      <c r="B63" s="53">
        <f>B47-$B$47*A49*A51-$B$47*C49*C51-$B$47*B49*B51-$B$47*D49*D51-$B$47*E49*E51</f>
        <v>2105102</v>
      </c>
      <c r="Z63" s="2"/>
      <c r="AA63" s="2"/>
      <c r="AB63" s="67" t="s">
        <v>64</v>
      </c>
      <c r="AC63" s="67" t="s">
        <v>11</v>
      </c>
      <c r="AD63" s="67" t="s">
        <v>12</v>
      </c>
      <c r="AE63" s="67" t="s">
        <v>65</v>
      </c>
      <c r="AF63" s="67" t="s">
        <v>2</v>
      </c>
      <c r="AG63" s="67" t="s">
        <v>4</v>
      </c>
      <c r="AH63" s="88" t="s">
        <v>29</v>
      </c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2"/>
      <c r="AT63" s="30"/>
      <c r="AU63" s="2"/>
    </row>
    <row r="64" spans="1:47">
      <c r="Z64" s="2"/>
      <c r="AA64" s="2"/>
      <c r="AB64" s="86" t="s">
        <v>66</v>
      </c>
      <c r="AC64" s="86" t="s">
        <v>66</v>
      </c>
      <c r="AD64" s="86" t="s">
        <v>66</v>
      </c>
      <c r="AE64" s="86" t="s">
        <v>66</v>
      </c>
      <c r="AF64" s="86" t="s">
        <v>66</v>
      </c>
      <c r="AG64" s="86" t="s">
        <v>66</v>
      </c>
      <c r="AH64" s="2" t="s">
        <v>11</v>
      </c>
      <c r="AI64" s="2" t="s">
        <v>12</v>
      </c>
      <c r="AJ64" s="2" t="s">
        <v>13</v>
      </c>
      <c r="AK64" s="2" t="s">
        <v>14</v>
      </c>
      <c r="AL64" s="2" t="s">
        <v>15</v>
      </c>
      <c r="AM64" s="2" t="s">
        <v>16</v>
      </c>
      <c r="AN64" s="2" t="s">
        <v>17</v>
      </c>
      <c r="AO64" s="2" t="s">
        <v>18</v>
      </c>
      <c r="AP64" s="2" t="s">
        <v>19</v>
      </c>
      <c r="AQ64" s="2" t="s">
        <v>20</v>
      </c>
      <c r="AR64" s="2" t="s">
        <v>21</v>
      </c>
      <c r="AS64" s="2"/>
      <c r="AT64" s="30"/>
      <c r="AU64" s="2"/>
    </row>
    <row r="65" spans="1:47">
      <c r="Z65" s="2"/>
      <c r="AA65" s="2"/>
      <c r="AB65" s="67">
        <v>1.4999999999999999E-2</v>
      </c>
      <c r="AC65" s="67">
        <v>6.4000000000000001E-2</v>
      </c>
      <c r="AD65" s="67">
        <v>0.1</v>
      </c>
      <c r="AE65" s="67">
        <v>12.3</v>
      </c>
      <c r="AF65" s="67">
        <v>0</v>
      </c>
      <c r="AG65" s="67">
        <v>0</v>
      </c>
      <c r="AH65" s="87">
        <v>0.03</v>
      </c>
      <c r="AI65" s="87">
        <v>0.1</v>
      </c>
      <c r="AJ65" s="87">
        <v>0.15</v>
      </c>
      <c r="AK65" s="87">
        <v>0</v>
      </c>
      <c r="AL65" s="87">
        <v>0</v>
      </c>
      <c r="AM65" s="87">
        <v>0</v>
      </c>
      <c r="AN65" s="87">
        <v>3</v>
      </c>
      <c r="AO65" s="87">
        <v>0</v>
      </c>
      <c r="AP65" s="87">
        <v>3</v>
      </c>
      <c r="AQ65" s="87">
        <v>0</v>
      </c>
      <c r="AR65" s="87">
        <v>1.2549999999999999</v>
      </c>
      <c r="AS65" s="2"/>
      <c r="AT65" s="30"/>
      <c r="AU65" s="2"/>
    </row>
    <row r="66" spans="1:47">
      <c r="A66" s="67" t="s">
        <v>11</v>
      </c>
      <c r="B66" s="67" t="s">
        <v>12</v>
      </c>
      <c r="C66" s="67" t="s">
        <v>18</v>
      </c>
      <c r="D66" s="67" t="s">
        <v>15</v>
      </c>
      <c r="E66" s="67" t="s">
        <v>13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30"/>
      <c r="AU66" s="2"/>
    </row>
    <row r="67" spans="1:47">
      <c r="A67" s="11">
        <f>100/($B$63)*$B$47*A49*(1-A51)%</f>
        <v>2.6000000000000002E-2</v>
      </c>
      <c r="B67" s="11">
        <f t="shared" ref="B67:E67" si="27">100/($B$63)*$B$47*B49*(1-B51)%</f>
        <v>6.7000000000000004E-2</v>
      </c>
      <c r="C67" s="11">
        <f>100/($B$63)*$B$47*C49*(1-C51)%</f>
        <v>4.9000000000000002E-2</v>
      </c>
      <c r="D67" s="11">
        <f t="shared" si="27"/>
        <v>2.9000000000000005E-2</v>
      </c>
      <c r="E67" s="11">
        <f t="shared" si="27"/>
        <v>0.30399999999999999</v>
      </c>
      <c r="Z67" s="89" t="s">
        <v>31</v>
      </c>
      <c r="AA67" s="89"/>
      <c r="AB67" s="30">
        <f>$X$15*(AB16/100)*(AB65/100)</f>
        <v>0</v>
      </c>
      <c r="AC67" s="30">
        <f t="shared" ref="AC67:AG67" si="28">$X$15*(AC16/100)*(AC65/100)</f>
        <v>14.948144602040836</v>
      </c>
      <c r="AD67" s="30">
        <f t="shared" si="28"/>
        <v>14.477651058578401</v>
      </c>
      <c r="AE67" s="30">
        <f t="shared" si="28"/>
        <v>112.16665545876</v>
      </c>
      <c r="AF67" s="30">
        <f t="shared" si="28"/>
        <v>0</v>
      </c>
      <c r="AG67" s="30">
        <f t="shared" si="28"/>
        <v>0</v>
      </c>
      <c r="AH67" s="30">
        <f>$X$15*($AH$16*AH6/100)*(AH65/100)</f>
        <v>12.643242612</v>
      </c>
      <c r="AI67" s="30">
        <f t="shared" ref="AI67:AR67" si="29">$X$15*($AH$16*AI6/100)*(AI65/100)</f>
        <v>108.60221218000002</v>
      </c>
      <c r="AJ67" s="30">
        <f t="shared" si="29"/>
        <v>739.1434142400002</v>
      </c>
      <c r="AK67" s="30">
        <f t="shared" si="29"/>
        <v>0</v>
      </c>
      <c r="AL67" s="30">
        <f t="shared" si="29"/>
        <v>0</v>
      </c>
      <c r="AM67" s="30">
        <f t="shared" si="29"/>
        <v>0</v>
      </c>
      <c r="AN67" s="30">
        <f t="shared" si="29"/>
        <v>291.76713720000009</v>
      </c>
      <c r="AO67" s="30">
        <f t="shared" si="29"/>
        <v>0</v>
      </c>
      <c r="AP67" s="30">
        <f t="shared" si="29"/>
        <v>7488.689854799999</v>
      </c>
      <c r="AQ67" s="30">
        <f t="shared" si="29"/>
        <v>0</v>
      </c>
      <c r="AR67" s="30">
        <f t="shared" si="29"/>
        <v>5472.1737046130002</v>
      </c>
      <c r="AS67" s="30"/>
      <c r="AT67" s="30">
        <f t="shared" ref="AT67:AT69" si="30">SUM(AB67:AR67)</f>
        <v>14254.612016764378</v>
      </c>
      <c r="AU67" s="2" t="s">
        <v>81</v>
      </c>
    </row>
    <row r="68" spans="1:47">
      <c r="Z68" s="89" t="s">
        <v>32</v>
      </c>
      <c r="AA68" s="89"/>
      <c r="AB68" s="30">
        <f>$X$21*(AB22/100)*(AB65/100)</f>
        <v>0</v>
      </c>
      <c r="AC68" s="30">
        <f t="shared" ref="AC68:AG68" si="31">$X$21*(AC22/100)*(AC65/100)</f>
        <v>37.370361505102082</v>
      </c>
      <c r="AD68" s="30">
        <f t="shared" si="31"/>
        <v>36.194127646445992</v>
      </c>
      <c r="AE68" s="30">
        <f t="shared" si="31"/>
        <v>280.41663864689997</v>
      </c>
      <c r="AF68" s="30">
        <f t="shared" si="31"/>
        <v>0</v>
      </c>
      <c r="AG68" s="30">
        <f t="shared" si="31"/>
        <v>0</v>
      </c>
      <c r="AH68" s="30">
        <f>$X$21*($AH$22*AH6/100)*(AH65/100)</f>
        <v>3.3266505885599997</v>
      </c>
      <c r="AI68" s="30">
        <f t="shared" ref="AI68:AR68" si="32">$X$21*($AH$22*AI6/100)*(AI65/100)</f>
        <v>28.575075568399999</v>
      </c>
      <c r="AJ68" s="30">
        <f t="shared" si="32"/>
        <v>194.4811113312</v>
      </c>
      <c r="AK68" s="30">
        <f t="shared" si="32"/>
        <v>0</v>
      </c>
      <c r="AL68" s="30">
        <f t="shared" si="32"/>
        <v>0</v>
      </c>
      <c r="AM68" s="30">
        <f t="shared" si="32"/>
        <v>0</v>
      </c>
      <c r="AN68" s="30">
        <f t="shared" si="32"/>
        <v>76.768859735999996</v>
      </c>
      <c r="AO68" s="30">
        <f t="shared" si="32"/>
        <v>0</v>
      </c>
      <c r="AP68" s="30">
        <f t="shared" si="32"/>
        <v>1970.4007332239994</v>
      </c>
      <c r="AQ68" s="30">
        <f t="shared" si="32"/>
        <v>0</v>
      </c>
      <c r="AR68" s="30">
        <f t="shared" si="32"/>
        <v>1439.8212890319398</v>
      </c>
      <c r="AS68" s="30"/>
      <c r="AT68" s="30">
        <f t="shared" si="30"/>
        <v>4067.3548472785469</v>
      </c>
      <c r="AU68" s="2" t="s">
        <v>81</v>
      </c>
    </row>
    <row r="69" spans="1:47">
      <c r="A69" s="67" t="s">
        <v>14</v>
      </c>
      <c r="B69" s="67" t="s">
        <v>16</v>
      </c>
      <c r="C69" s="67" t="s">
        <v>17</v>
      </c>
      <c r="D69" s="67" t="s">
        <v>19</v>
      </c>
      <c r="E69" s="67" t="s">
        <v>20</v>
      </c>
      <c r="F69" s="67" t="s">
        <v>21</v>
      </c>
      <c r="Z69" s="89" t="s">
        <v>33</v>
      </c>
      <c r="AA69" s="89"/>
      <c r="AB69" s="30">
        <f>$X$27*(AB28/100)*(AB65/100)</f>
        <v>63.083551479900009</v>
      </c>
      <c r="AC69" s="30">
        <f t="shared" ref="AC69:AG69" si="33">$X$27*(AC28/100)*(AC65/100)</f>
        <v>151.94542589986563</v>
      </c>
      <c r="AD69" s="30">
        <f t="shared" si="33"/>
        <v>71.403381071219997</v>
      </c>
      <c r="AE69" s="30">
        <f t="shared" si="33"/>
        <v>0</v>
      </c>
      <c r="AF69" s="30">
        <f t="shared" si="33"/>
        <v>0</v>
      </c>
      <c r="AG69" s="30">
        <f t="shared" si="33"/>
        <v>0</v>
      </c>
      <c r="AH69" s="30">
        <f>$X$27*($AH$28*AH6/100)*(AH65/100)</f>
        <v>0.47148948501240151</v>
      </c>
      <c r="AI69" s="30">
        <f t="shared" ref="AI69:AR69" si="34">$X$27*($AH$28*AI6/100)*(AI65/100)</f>
        <v>4.0499737815167824</v>
      </c>
      <c r="AJ69" s="30">
        <f t="shared" si="34"/>
        <v>27.564000662263474</v>
      </c>
      <c r="AK69" s="30">
        <f t="shared" si="34"/>
        <v>0</v>
      </c>
      <c r="AL69" s="30">
        <f t="shared" si="34"/>
        <v>0</v>
      </c>
      <c r="AM69" s="30">
        <f t="shared" si="34"/>
        <v>0</v>
      </c>
      <c r="AN69" s="30">
        <f t="shared" si="34"/>
        <v>10.880526577209267</v>
      </c>
      <c r="AO69" s="30">
        <f t="shared" si="34"/>
        <v>0</v>
      </c>
      <c r="AP69" s="30">
        <f t="shared" si="34"/>
        <v>279.2668488150378</v>
      </c>
      <c r="AQ69" s="30">
        <f t="shared" si="34"/>
        <v>0</v>
      </c>
      <c r="AR69" s="30">
        <f t="shared" si="34"/>
        <v>204.06729832405347</v>
      </c>
      <c r="AS69" s="30"/>
      <c r="AT69" s="30">
        <f t="shared" si="30"/>
        <v>812.73249609607876</v>
      </c>
      <c r="AU69" s="2" t="s">
        <v>81</v>
      </c>
    </row>
    <row r="70" spans="1:47">
      <c r="A70" s="11">
        <f>100/($B$63)*$B$47*A59%</f>
        <v>4.0000000000000001E-3</v>
      </c>
      <c r="B70" s="11">
        <f t="shared" ref="B70:F70" si="35">100/($B$63)*$B$47*B59%</f>
        <v>4.2000000000000003E-2</v>
      </c>
      <c r="C70" s="11">
        <f t="shared" si="35"/>
        <v>6.0000000000000001E-3</v>
      </c>
      <c r="D70" s="11">
        <f>100/($B$63)*$B$47*D59%</f>
        <v>0.154</v>
      </c>
      <c r="E70" s="11">
        <f t="shared" si="35"/>
        <v>0.05</v>
      </c>
      <c r="F70" s="11">
        <f t="shared" si="35"/>
        <v>0.26900000000000002</v>
      </c>
    </row>
    <row r="73" spans="1:47">
      <c r="A73" s="11"/>
    </row>
  </sheetData>
  <mergeCells count="37">
    <mergeCell ref="AH63:AR63"/>
    <mergeCell ref="Z67:AA67"/>
    <mergeCell ref="Z68:AA68"/>
    <mergeCell ref="Z69:AA69"/>
    <mergeCell ref="E14:G14"/>
    <mergeCell ref="R18:T18"/>
    <mergeCell ref="AH43:AR43"/>
    <mergeCell ref="AB32:AC32"/>
    <mergeCell ref="AH33:AR33"/>
    <mergeCell ref="AH26:AR26"/>
    <mergeCell ref="AH28:AR28"/>
    <mergeCell ref="AB25:AR25"/>
    <mergeCell ref="Z47:AA47"/>
    <mergeCell ref="Z57:AA57"/>
    <mergeCell ref="Z37:AA37"/>
    <mergeCell ref="Z38:AA38"/>
    <mergeCell ref="L1:N1"/>
    <mergeCell ref="L6:N6"/>
    <mergeCell ref="L39:N39"/>
    <mergeCell ref="L35:N35"/>
    <mergeCell ref="L30:N30"/>
    <mergeCell ref="L20:N20"/>
    <mergeCell ref="L12:N12"/>
    <mergeCell ref="L25:N25"/>
    <mergeCell ref="AH4:AR4"/>
    <mergeCell ref="AH16:AR16"/>
    <mergeCell ref="AB13:AR13"/>
    <mergeCell ref="AH20:AR20"/>
    <mergeCell ref="AH22:AR22"/>
    <mergeCell ref="AB19:AR19"/>
    <mergeCell ref="AH14:AR14"/>
    <mergeCell ref="AH53:AR53"/>
    <mergeCell ref="Z39:AA39"/>
    <mergeCell ref="Z58:AA58"/>
    <mergeCell ref="Z59:AA59"/>
    <mergeCell ref="Z48:AA48"/>
    <mergeCell ref="Z49:AA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8"/>
  <dimension ref="A1:Q20"/>
  <sheetViews>
    <sheetView zoomScaleNormal="100" workbookViewId="0">
      <selection activeCell="E8" sqref="E8"/>
    </sheetView>
  </sheetViews>
  <sheetFormatPr defaultRowHeight="15"/>
  <cols>
    <col min="1" max="13" width="12.7109375" customWidth="1"/>
    <col min="15" max="16" width="12.7109375" customWidth="1"/>
  </cols>
  <sheetData>
    <row r="1" spans="1:17" s="33" customFormat="1" ht="30" customHeight="1">
      <c r="A1" s="33" t="s">
        <v>58</v>
      </c>
    </row>
    <row r="2" spans="1:17" s="33" customFormat="1" ht="30" customHeight="1">
      <c r="A2" s="55"/>
      <c r="B2" s="55" t="s">
        <v>29</v>
      </c>
      <c r="C2" s="55"/>
      <c r="D2" s="55" t="s">
        <v>25</v>
      </c>
      <c r="E2" s="55" t="s">
        <v>24</v>
      </c>
      <c r="F2" s="55" t="s">
        <v>60</v>
      </c>
      <c r="G2" s="55" t="s">
        <v>0</v>
      </c>
      <c r="H2" s="55" t="s">
        <v>28</v>
      </c>
      <c r="I2" s="55" t="s">
        <v>22</v>
      </c>
      <c r="J2" s="55" t="s">
        <v>34</v>
      </c>
      <c r="K2" s="55" t="s">
        <v>35</v>
      </c>
      <c r="L2" s="55" t="s">
        <v>23</v>
      </c>
      <c r="M2" s="55"/>
      <c r="N2" s="55"/>
      <c r="O2" s="95" t="s">
        <v>88</v>
      </c>
      <c r="P2" s="95"/>
      <c r="Q2" s="54"/>
    </row>
    <row r="3" spans="1:17" s="33" customFormat="1" ht="30" customHeight="1">
      <c r="A3" s="33" t="s">
        <v>31</v>
      </c>
      <c r="B3" s="58">
        <v>0.6</v>
      </c>
      <c r="C3" s="56" t="s">
        <v>31</v>
      </c>
      <c r="D3" s="57"/>
      <c r="E3" s="58">
        <v>0.62</v>
      </c>
      <c r="F3" s="58">
        <v>0.6</v>
      </c>
      <c r="G3" s="57"/>
      <c r="H3" s="57"/>
      <c r="I3" s="57"/>
      <c r="J3" s="57"/>
      <c r="K3" s="57"/>
      <c r="L3" s="58">
        <v>0.28000000000000003</v>
      </c>
      <c r="M3" s="58">
        <v>0.5</v>
      </c>
      <c r="O3" s="96">
        <v>0</v>
      </c>
      <c r="P3" s="97"/>
    </row>
    <row r="4" spans="1:17" s="33" customFormat="1" ht="30" customHeight="1">
      <c r="A4" s="33" t="s">
        <v>24</v>
      </c>
      <c r="B4" s="58">
        <v>0.01</v>
      </c>
      <c r="C4" s="56" t="s">
        <v>32</v>
      </c>
      <c r="D4" s="58">
        <v>0</v>
      </c>
      <c r="E4" s="58">
        <v>0.31</v>
      </c>
      <c r="F4" s="58">
        <v>0.25</v>
      </c>
      <c r="G4" s="58">
        <v>1</v>
      </c>
      <c r="H4" s="58">
        <v>0.42</v>
      </c>
      <c r="I4" s="58">
        <v>0.26</v>
      </c>
      <c r="J4" s="57"/>
      <c r="K4" s="57"/>
      <c r="L4" s="58">
        <v>0.7</v>
      </c>
      <c r="M4" s="58">
        <v>0.12</v>
      </c>
    </row>
    <row r="5" spans="1:17" s="33" customFormat="1" ht="30" customHeight="1">
      <c r="A5" s="33" t="s">
        <v>59</v>
      </c>
      <c r="B5" s="58">
        <v>0.14000000000000001</v>
      </c>
      <c r="C5" s="56" t="s">
        <v>61</v>
      </c>
      <c r="D5" s="58">
        <v>1</v>
      </c>
      <c r="E5" s="58">
        <v>7.0000000000000007E-2</v>
      </c>
      <c r="F5" s="58">
        <v>0.15</v>
      </c>
      <c r="G5" s="58">
        <v>0</v>
      </c>
      <c r="H5" s="58">
        <v>0.57999999999999996</v>
      </c>
      <c r="I5" s="58">
        <v>0.74</v>
      </c>
      <c r="J5" s="58">
        <v>1</v>
      </c>
      <c r="K5" s="58">
        <v>1</v>
      </c>
      <c r="L5" s="58">
        <v>0.02</v>
      </c>
      <c r="M5" s="58">
        <v>0.38</v>
      </c>
    </row>
    <row r="6" spans="1:17" s="33" customFormat="1" ht="30" customHeight="1">
      <c r="A6" s="33" t="s">
        <v>23</v>
      </c>
      <c r="B6" s="58">
        <v>0.25</v>
      </c>
      <c r="L6" s="57"/>
    </row>
    <row r="7" spans="1:17" s="33" customFormat="1">
      <c r="L7" s="57"/>
    </row>
    <row r="8" spans="1:17">
      <c r="L8" s="59"/>
    </row>
    <row r="11" spans="1:17" ht="30">
      <c r="A11" s="33" t="s">
        <v>91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7" ht="30" customHeight="1">
      <c r="A12" s="55"/>
      <c r="B12" s="55" t="s">
        <v>29</v>
      </c>
      <c r="C12" s="55"/>
      <c r="D12" s="55" t="s">
        <v>25</v>
      </c>
      <c r="E12" s="55" t="s">
        <v>24</v>
      </c>
      <c r="F12" s="55" t="s">
        <v>60</v>
      </c>
      <c r="G12" s="55" t="s">
        <v>0</v>
      </c>
      <c r="H12" s="55" t="s">
        <v>28</v>
      </c>
      <c r="I12" s="55" t="s">
        <v>22</v>
      </c>
      <c r="J12" s="55" t="s">
        <v>34</v>
      </c>
      <c r="K12" s="55" t="s">
        <v>35</v>
      </c>
      <c r="L12" s="55" t="s">
        <v>23</v>
      </c>
      <c r="O12" s="95" t="s">
        <v>88</v>
      </c>
      <c r="P12" s="95"/>
    </row>
    <row r="13" spans="1:17" ht="30" customHeight="1">
      <c r="A13" s="33" t="s">
        <v>31</v>
      </c>
      <c r="B13" s="58">
        <v>0</v>
      </c>
      <c r="C13" s="56" t="s">
        <v>31</v>
      </c>
      <c r="D13" s="57"/>
      <c r="E13" s="84">
        <v>0.5</v>
      </c>
      <c r="F13" s="84">
        <v>0.5</v>
      </c>
      <c r="G13" s="85"/>
      <c r="H13" s="85"/>
      <c r="I13" s="85"/>
      <c r="J13" s="57"/>
      <c r="K13" s="57"/>
      <c r="L13" s="58">
        <v>0.2</v>
      </c>
      <c r="O13" s="96">
        <v>0.7</v>
      </c>
      <c r="P13" s="97"/>
    </row>
    <row r="14" spans="1:17" ht="30" customHeight="1">
      <c r="A14" s="33" t="s">
        <v>24</v>
      </c>
      <c r="B14" s="58">
        <v>0.15</v>
      </c>
      <c r="C14" s="56" t="s">
        <v>32</v>
      </c>
      <c r="D14" s="58">
        <v>0</v>
      </c>
      <c r="E14" s="84">
        <v>0.3</v>
      </c>
      <c r="F14" s="84">
        <v>0.25</v>
      </c>
      <c r="G14" s="84">
        <v>1</v>
      </c>
      <c r="H14" s="84">
        <v>0.3</v>
      </c>
      <c r="I14" s="84">
        <v>0.2</v>
      </c>
      <c r="J14" s="57"/>
      <c r="K14" s="57"/>
      <c r="L14" s="58">
        <v>0.78</v>
      </c>
    </row>
    <row r="15" spans="1:17" ht="30" customHeight="1">
      <c r="A15" s="33" t="s">
        <v>59</v>
      </c>
      <c r="B15" s="58">
        <v>0.35</v>
      </c>
      <c r="C15" s="56" t="s">
        <v>61</v>
      </c>
      <c r="D15" s="58">
        <v>1</v>
      </c>
      <c r="E15" s="84">
        <v>0.2</v>
      </c>
      <c r="F15" s="84">
        <v>0.25</v>
      </c>
      <c r="G15" s="84">
        <v>0</v>
      </c>
      <c r="H15" s="84">
        <v>0.7</v>
      </c>
      <c r="I15" s="84">
        <v>0.8</v>
      </c>
      <c r="J15" s="58">
        <v>1</v>
      </c>
      <c r="K15" s="58">
        <v>1</v>
      </c>
      <c r="L15" s="58">
        <v>0.02</v>
      </c>
    </row>
    <row r="16" spans="1:17" ht="30" customHeight="1">
      <c r="A16" s="33" t="s">
        <v>23</v>
      </c>
      <c r="B16" s="58">
        <v>0.5</v>
      </c>
      <c r="C16" s="33"/>
      <c r="D16" s="33"/>
      <c r="E16" s="33"/>
      <c r="F16" s="33"/>
      <c r="G16" s="33"/>
      <c r="H16" s="33"/>
      <c r="I16" s="33"/>
      <c r="J16" s="33"/>
      <c r="K16" s="33"/>
      <c r="L16" s="57"/>
    </row>
    <row r="17" spans="2:12">
      <c r="B17" s="60">
        <f>SUM(B13:B16)</f>
        <v>1</v>
      </c>
      <c r="C17" s="60"/>
      <c r="D17" s="60">
        <f t="shared" ref="D17:L17" si="0">SUM(D13:D16)</f>
        <v>1</v>
      </c>
      <c r="E17" s="60">
        <f t="shared" si="0"/>
        <v>1</v>
      </c>
      <c r="F17" s="60">
        <f t="shared" si="0"/>
        <v>1</v>
      </c>
      <c r="G17" s="60">
        <f t="shared" si="0"/>
        <v>1</v>
      </c>
      <c r="H17" s="60">
        <f t="shared" si="0"/>
        <v>1</v>
      </c>
      <c r="I17" s="60">
        <f t="shared" si="0"/>
        <v>1</v>
      </c>
      <c r="J17" s="60">
        <f t="shared" si="0"/>
        <v>1</v>
      </c>
      <c r="K17" s="60">
        <f t="shared" si="0"/>
        <v>1</v>
      </c>
      <c r="L17" s="60">
        <f t="shared" si="0"/>
        <v>1</v>
      </c>
    </row>
    <row r="18" spans="2:12">
      <c r="L18" s="59"/>
    </row>
    <row r="19" spans="2:12">
      <c r="L19" s="59"/>
    </row>
    <row r="20" spans="2:12">
      <c r="L20" s="59"/>
    </row>
  </sheetData>
  <mergeCells count="4">
    <mergeCell ref="O2:P2"/>
    <mergeCell ref="O3:P3"/>
    <mergeCell ref="O12:P12"/>
    <mergeCell ref="O13:P1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F3"/>
  <sheetViews>
    <sheetView workbookViewId="0">
      <selection activeCell="G13" sqref="G13"/>
    </sheetView>
  </sheetViews>
  <sheetFormatPr defaultRowHeight="15"/>
  <cols>
    <col min="3" max="3" width="9.140625" customWidth="1"/>
    <col min="4" max="6" width="20.7109375" customWidth="1"/>
  </cols>
  <sheetData>
    <row r="1" spans="1:6">
      <c r="D1" s="2" t="s">
        <v>40</v>
      </c>
      <c r="E1" s="2" t="s">
        <v>42</v>
      </c>
      <c r="F1" s="2" t="s">
        <v>41</v>
      </c>
    </row>
    <row r="3" spans="1:6">
      <c r="A3" t="s">
        <v>43</v>
      </c>
      <c r="D3" s="30">
        <v>1689620.4451592534</v>
      </c>
      <c r="E3" s="30">
        <v>478145.1262276941</v>
      </c>
      <c r="F3" s="30">
        <v>1210485.6972350525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/>
  <dimension ref="A1:F209"/>
  <sheetViews>
    <sheetView workbookViewId="0">
      <selection activeCell="D208" sqref="D208"/>
    </sheetView>
  </sheetViews>
  <sheetFormatPr defaultRowHeight="15"/>
  <cols>
    <col min="1" max="1" width="31.140625" customWidth="1"/>
    <col min="4" max="6" width="20.7109375" customWidth="1"/>
  </cols>
  <sheetData>
    <row r="1" spans="1:6">
      <c r="A1" s="4" t="s">
        <v>9</v>
      </c>
      <c r="B1" s="5" t="s">
        <v>10</v>
      </c>
      <c r="D1" t="s">
        <v>40</v>
      </c>
      <c r="E1" t="s">
        <v>42</v>
      </c>
      <c r="F1" t="s">
        <v>41</v>
      </c>
    </row>
    <row r="2" spans="1:6">
      <c r="A2" s="9"/>
      <c r="B2" s="10"/>
    </row>
    <row r="3" spans="1:6">
      <c r="A3" s="6" t="s">
        <v>94</v>
      </c>
      <c r="B3" s="7" t="s">
        <v>66</v>
      </c>
      <c r="D3" s="30">
        <v>1659674.5910273872</v>
      </c>
      <c r="E3" s="30">
        <v>523358.79276846797</v>
      </c>
      <c r="F3" s="30">
        <v>1195217.8848261449</v>
      </c>
    </row>
    <row r="4" spans="1:6">
      <c r="A4" s="6" t="s">
        <v>95</v>
      </c>
      <c r="B4" s="7" t="s">
        <v>66</v>
      </c>
      <c r="D4" s="30">
        <v>5542.430563599999</v>
      </c>
      <c r="E4" s="30">
        <v>1714.8788089999998</v>
      </c>
      <c r="F4" s="30">
        <v>4038.4256274000004</v>
      </c>
    </row>
    <row r="5" spans="1:6">
      <c r="A5" s="6" t="s">
        <v>96</v>
      </c>
      <c r="B5" s="7" t="s">
        <v>66</v>
      </c>
      <c r="D5" s="30">
        <v>4002.9478725599993</v>
      </c>
      <c r="E5" s="30">
        <v>1176.6248813999998</v>
      </c>
      <c r="F5" s="30">
        <v>3759.5547460399998</v>
      </c>
    </row>
    <row r="6" spans="1:6">
      <c r="A6" s="6" t="s">
        <v>97</v>
      </c>
      <c r="B6" s="7" t="s">
        <v>66</v>
      </c>
      <c r="D6" s="30">
        <v>18884.797531415199</v>
      </c>
      <c r="E6" s="30">
        <v>5895.0626285379985</v>
      </c>
      <c r="F6" s="30">
        <v>12831.2430980468</v>
      </c>
    </row>
    <row r="7" spans="1:6">
      <c r="A7" s="6" t="s">
        <v>98</v>
      </c>
      <c r="B7" s="7" t="s">
        <v>66</v>
      </c>
      <c r="D7" s="30">
        <v>10176.047737721601</v>
      </c>
      <c r="E7" s="30">
        <v>3133.3169443040006</v>
      </c>
      <c r="F7" s="30">
        <v>4312.5742189743996</v>
      </c>
    </row>
    <row r="8" spans="1:6">
      <c r="A8" s="6" t="s">
        <v>99</v>
      </c>
      <c r="B8" s="7" t="s">
        <v>66</v>
      </c>
      <c r="D8" s="30">
        <v>1756.4720067999997</v>
      </c>
      <c r="E8" s="30">
        <v>545.06081699999993</v>
      </c>
      <c r="F8" s="30">
        <v>1100.3293762000001</v>
      </c>
    </row>
    <row r="9" spans="1:6">
      <c r="A9" s="6" t="s">
        <v>100</v>
      </c>
      <c r="B9" s="7" t="s">
        <v>66</v>
      </c>
      <c r="D9" s="30">
        <v>2305.2186792712</v>
      </c>
      <c r="E9" s="30">
        <v>730.19389817799993</v>
      </c>
      <c r="F9" s="30">
        <v>1188.2355495508</v>
      </c>
    </row>
    <row r="10" spans="1:6">
      <c r="A10" s="6" t="s">
        <v>101</v>
      </c>
      <c r="B10" s="7" t="s">
        <v>66</v>
      </c>
      <c r="D10" s="30">
        <v>24867.850059348802</v>
      </c>
      <c r="E10" s="30">
        <v>7905.4131483720003</v>
      </c>
      <c r="F10" s="30">
        <v>22251.894729279204</v>
      </c>
    </row>
    <row r="11" spans="1:6">
      <c r="A11" s="6" t="s">
        <v>102</v>
      </c>
      <c r="B11" s="7" t="s">
        <v>66</v>
      </c>
      <c r="D11" s="30">
        <v>5542.430563599999</v>
      </c>
      <c r="E11" s="30">
        <v>1714.8788089999998</v>
      </c>
      <c r="F11" s="30">
        <v>4038.4256274000004</v>
      </c>
    </row>
    <row r="12" spans="1:6">
      <c r="A12" s="6" t="s">
        <v>103</v>
      </c>
      <c r="B12" s="7" t="s">
        <v>66</v>
      </c>
      <c r="D12" s="30">
        <v>4002.9478725599993</v>
      </c>
      <c r="E12" s="30">
        <v>1176.6248813999998</v>
      </c>
      <c r="F12" s="30">
        <v>3759.5547460399998</v>
      </c>
    </row>
    <row r="13" spans="1:6">
      <c r="A13" s="6" t="s">
        <v>104</v>
      </c>
      <c r="B13" s="7" t="s">
        <v>66</v>
      </c>
      <c r="D13" s="30">
        <v>18884.797531415199</v>
      </c>
      <c r="E13" s="30">
        <v>5895.0626285379985</v>
      </c>
      <c r="F13" s="30">
        <v>12831.2430980468</v>
      </c>
    </row>
    <row r="14" spans="1:6">
      <c r="A14" s="6" t="s">
        <v>105</v>
      </c>
      <c r="B14" s="7" t="s">
        <v>66</v>
      </c>
      <c r="D14" s="30">
        <v>10176.047737721601</v>
      </c>
      <c r="E14" s="30">
        <v>3133.3169443040006</v>
      </c>
      <c r="F14" s="30">
        <v>4312.5742189743996</v>
      </c>
    </row>
    <row r="15" spans="1:6">
      <c r="A15" s="6" t="s">
        <v>106</v>
      </c>
      <c r="B15" s="7" t="s">
        <v>66</v>
      </c>
      <c r="D15" s="30">
        <v>1756.4720067999997</v>
      </c>
      <c r="E15" s="30">
        <v>545.06081699999993</v>
      </c>
      <c r="F15" s="30">
        <v>1100.3293762000001</v>
      </c>
    </row>
    <row r="16" spans="1:6">
      <c r="A16" s="6" t="s">
        <v>107</v>
      </c>
      <c r="B16" s="7" t="s">
        <v>66</v>
      </c>
      <c r="D16" s="30">
        <v>2305.2186792712</v>
      </c>
      <c r="E16" s="30">
        <v>730.19389817799993</v>
      </c>
      <c r="F16" s="30">
        <v>1188.2355495508</v>
      </c>
    </row>
    <row r="17" spans="1:6">
      <c r="A17" s="6" t="s">
        <v>108</v>
      </c>
      <c r="B17" s="7" t="s">
        <v>66</v>
      </c>
      <c r="D17" s="30">
        <v>24867.850059348802</v>
      </c>
      <c r="E17" s="30">
        <v>7905.4131483720003</v>
      </c>
      <c r="F17" s="30">
        <v>22251.894729279204</v>
      </c>
    </row>
    <row r="18" spans="1:6">
      <c r="A18" s="6" t="s">
        <v>109</v>
      </c>
      <c r="B18" s="7" t="s">
        <v>66</v>
      </c>
      <c r="D18" s="30">
        <v>5542.430563599999</v>
      </c>
      <c r="E18" s="30">
        <v>1714.8788089999998</v>
      </c>
      <c r="F18" s="30">
        <v>4038.4256274000004</v>
      </c>
    </row>
    <row r="19" spans="1:6">
      <c r="A19" s="6" t="s">
        <v>110</v>
      </c>
      <c r="B19" s="7" t="s">
        <v>66</v>
      </c>
      <c r="D19" s="30">
        <v>4002.9478725599993</v>
      </c>
      <c r="E19" s="30">
        <v>1176.6248813999998</v>
      </c>
      <c r="F19" s="30">
        <v>3759.5547460399998</v>
      </c>
    </row>
    <row r="20" spans="1:6">
      <c r="A20" s="6" t="s">
        <v>111</v>
      </c>
      <c r="B20" s="7" t="s">
        <v>66</v>
      </c>
      <c r="D20" s="30">
        <v>18884.797531415199</v>
      </c>
      <c r="E20" s="30">
        <v>5895.0626285379985</v>
      </c>
      <c r="F20" s="30">
        <v>12831.2430980468</v>
      </c>
    </row>
    <row r="21" spans="1:6">
      <c r="A21" s="6" t="s">
        <v>112</v>
      </c>
      <c r="B21" s="7" t="s">
        <v>66</v>
      </c>
      <c r="D21" s="30">
        <v>10176.047737721601</v>
      </c>
      <c r="E21" s="30">
        <v>3133.3169443040006</v>
      </c>
      <c r="F21" s="30">
        <v>4312.5742189743996</v>
      </c>
    </row>
    <row r="22" spans="1:6">
      <c r="A22" s="6" t="s">
        <v>113</v>
      </c>
      <c r="B22" s="7" t="s">
        <v>66</v>
      </c>
      <c r="D22" s="30">
        <v>1756.4720067999997</v>
      </c>
      <c r="E22" s="30">
        <v>545.06081699999993</v>
      </c>
      <c r="F22" s="30">
        <v>1100.3293762000001</v>
      </c>
    </row>
    <row r="23" spans="1:6">
      <c r="A23" s="6" t="s">
        <v>114</v>
      </c>
      <c r="B23" s="7" t="s">
        <v>66</v>
      </c>
      <c r="D23" s="30">
        <v>2305.2186792712</v>
      </c>
      <c r="E23" s="30">
        <v>730.19389817799993</v>
      </c>
      <c r="F23" s="30">
        <v>1188.2355495508</v>
      </c>
    </row>
    <row r="24" spans="1:6">
      <c r="A24" s="6" t="s">
        <v>115</v>
      </c>
      <c r="B24" s="7" t="s">
        <v>66</v>
      </c>
      <c r="D24" s="30">
        <v>24867.850059348802</v>
      </c>
      <c r="E24" s="30">
        <v>7905.4131483720003</v>
      </c>
      <c r="F24" s="30">
        <v>22251.894729279204</v>
      </c>
    </row>
    <row r="25" spans="1:6">
      <c r="A25" s="6" t="s">
        <v>116</v>
      </c>
      <c r="B25" s="7" t="s">
        <v>66</v>
      </c>
      <c r="D25" s="30">
        <v>5542.430563599999</v>
      </c>
      <c r="E25" s="30">
        <v>1714.8788089999998</v>
      </c>
      <c r="F25" s="30">
        <v>4038.4256274000004</v>
      </c>
    </row>
    <row r="26" spans="1:6">
      <c r="A26" s="6" t="s">
        <v>117</v>
      </c>
      <c r="B26" s="7" t="s">
        <v>66</v>
      </c>
      <c r="D26" s="30">
        <v>4002.9478725599993</v>
      </c>
      <c r="E26" s="30">
        <v>1176.6248813999998</v>
      </c>
      <c r="F26" s="30">
        <v>3759.5547460399998</v>
      </c>
    </row>
    <row r="27" spans="1:6">
      <c r="A27" s="6" t="s">
        <v>118</v>
      </c>
      <c r="B27" s="7" t="s">
        <v>66</v>
      </c>
      <c r="D27" s="30">
        <v>18884.797531415199</v>
      </c>
      <c r="E27" s="30">
        <v>5895.0626285379985</v>
      </c>
      <c r="F27" s="30">
        <v>12831.2430980468</v>
      </c>
    </row>
    <row r="28" spans="1:6">
      <c r="A28" s="6" t="s">
        <v>119</v>
      </c>
      <c r="B28" s="7" t="s">
        <v>66</v>
      </c>
      <c r="D28" s="30">
        <v>10176.047737721601</v>
      </c>
      <c r="E28" s="30">
        <v>3133.3169443040006</v>
      </c>
      <c r="F28" s="30">
        <v>4312.5742189743996</v>
      </c>
    </row>
    <row r="29" spans="1:6">
      <c r="A29" s="6" t="s">
        <v>120</v>
      </c>
      <c r="B29" s="7" t="s">
        <v>66</v>
      </c>
      <c r="D29" s="30">
        <v>1756.4720067999997</v>
      </c>
      <c r="E29" s="30">
        <v>545.06081699999993</v>
      </c>
      <c r="F29" s="30">
        <v>1100.3293762000001</v>
      </c>
    </row>
    <row r="30" spans="1:6">
      <c r="A30" s="6" t="s">
        <v>121</v>
      </c>
      <c r="B30" s="7" t="s">
        <v>66</v>
      </c>
      <c r="D30" s="30">
        <v>2305.2186792712</v>
      </c>
      <c r="E30" s="30">
        <v>730.19389817799993</v>
      </c>
      <c r="F30" s="30">
        <v>1188.2355495508</v>
      </c>
    </row>
    <row r="31" spans="1:6">
      <c r="A31" s="6" t="s">
        <v>122</v>
      </c>
      <c r="B31" s="7" t="s">
        <v>66</v>
      </c>
      <c r="D31" s="30">
        <v>24867.850059348802</v>
      </c>
      <c r="E31" s="30">
        <v>7905.4131483720003</v>
      </c>
      <c r="F31" s="30">
        <v>22251.894729279204</v>
      </c>
    </row>
    <row r="32" spans="1:6">
      <c r="A32" s="6" t="s">
        <v>123</v>
      </c>
      <c r="B32" s="7" t="s">
        <v>66</v>
      </c>
      <c r="D32" s="30">
        <v>5542.430563599999</v>
      </c>
      <c r="E32" s="30">
        <v>1714.8788089999998</v>
      </c>
      <c r="F32" s="30">
        <v>4038.4256274000004</v>
      </c>
    </row>
    <row r="33" spans="1:6">
      <c r="A33" s="6" t="s">
        <v>124</v>
      </c>
      <c r="B33" s="7" t="s">
        <v>66</v>
      </c>
      <c r="D33" s="30">
        <v>4002.9478725599993</v>
      </c>
      <c r="E33" s="30">
        <v>1176.6248813999998</v>
      </c>
      <c r="F33" s="30">
        <v>3759.5547460399998</v>
      </c>
    </row>
    <row r="34" spans="1:6">
      <c r="A34" s="6" t="s">
        <v>125</v>
      </c>
      <c r="B34" s="7" t="s">
        <v>66</v>
      </c>
      <c r="D34" s="30">
        <v>18884.797531415199</v>
      </c>
      <c r="E34" s="30">
        <v>5895.0626285379985</v>
      </c>
      <c r="F34" s="30">
        <v>12831.2430980468</v>
      </c>
    </row>
    <row r="35" spans="1:6">
      <c r="A35" s="6" t="s">
        <v>126</v>
      </c>
      <c r="B35" s="7" t="s">
        <v>66</v>
      </c>
      <c r="D35" s="30">
        <v>10176.047737721601</v>
      </c>
      <c r="E35" s="30">
        <v>3133.3169443040006</v>
      </c>
      <c r="F35" s="30">
        <v>4312.5742189743996</v>
      </c>
    </row>
    <row r="36" spans="1:6">
      <c r="A36" s="6" t="s">
        <v>127</v>
      </c>
      <c r="B36" s="7" t="s">
        <v>66</v>
      </c>
      <c r="D36" s="30">
        <v>1756.4720067999997</v>
      </c>
      <c r="E36" s="30">
        <v>545.06081699999993</v>
      </c>
      <c r="F36" s="30">
        <v>1100.3293762000001</v>
      </c>
    </row>
    <row r="37" spans="1:6">
      <c r="A37" s="6" t="s">
        <v>128</v>
      </c>
      <c r="B37" s="7" t="s">
        <v>66</v>
      </c>
      <c r="D37" s="30">
        <v>2305.2186792712</v>
      </c>
      <c r="E37" s="30">
        <v>730.19389817799993</v>
      </c>
      <c r="F37" s="30">
        <v>1188.2355495508</v>
      </c>
    </row>
    <row r="38" spans="1:6">
      <c r="A38" s="6" t="s">
        <v>129</v>
      </c>
      <c r="B38" s="7" t="s">
        <v>66</v>
      </c>
      <c r="D38" s="30">
        <v>24867.850059348802</v>
      </c>
      <c r="E38" s="30">
        <v>7905.4131483720003</v>
      </c>
      <c r="F38" s="30">
        <v>22251.894729279204</v>
      </c>
    </row>
    <row r="39" spans="1:6">
      <c r="A39" s="6" t="s">
        <v>130</v>
      </c>
      <c r="B39" s="7" t="s">
        <v>66</v>
      </c>
      <c r="D39" s="30">
        <v>5542.430563599999</v>
      </c>
      <c r="E39" s="30">
        <v>1714.8788089999998</v>
      </c>
      <c r="F39" s="30">
        <v>4038.4256274000004</v>
      </c>
    </row>
    <row r="40" spans="1:6">
      <c r="A40" s="6" t="s">
        <v>131</v>
      </c>
      <c r="B40" s="7" t="s">
        <v>66</v>
      </c>
      <c r="D40" s="30">
        <v>4002.9478725599993</v>
      </c>
      <c r="E40" s="30">
        <v>1176.6248813999998</v>
      </c>
      <c r="F40" s="30">
        <v>3759.5547460399998</v>
      </c>
    </row>
    <row r="41" spans="1:6">
      <c r="A41" s="6" t="s">
        <v>132</v>
      </c>
      <c r="B41" s="7" t="s">
        <v>66</v>
      </c>
      <c r="D41" s="30">
        <v>18884.797531415199</v>
      </c>
      <c r="E41" s="30">
        <v>5895.0626285379985</v>
      </c>
      <c r="F41" s="30">
        <v>12831.2430980468</v>
      </c>
    </row>
    <row r="42" spans="1:6">
      <c r="A42" s="6" t="s">
        <v>133</v>
      </c>
      <c r="B42" s="7" t="s">
        <v>66</v>
      </c>
      <c r="D42" s="30">
        <v>10176.047737721601</v>
      </c>
      <c r="E42" s="30">
        <v>3133.3169443040006</v>
      </c>
      <c r="F42" s="30">
        <v>4312.5742189743996</v>
      </c>
    </row>
    <row r="43" spans="1:6">
      <c r="A43" s="6" t="s">
        <v>134</v>
      </c>
      <c r="B43" s="7" t="s">
        <v>66</v>
      </c>
      <c r="D43" s="30">
        <v>1756.4720067999997</v>
      </c>
      <c r="E43" s="30">
        <v>545.06081699999993</v>
      </c>
      <c r="F43" s="30">
        <v>1100.3293762000001</v>
      </c>
    </row>
    <row r="44" spans="1:6">
      <c r="A44" s="6" t="s">
        <v>135</v>
      </c>
      <c r="B44" s="7" t="s">
        <v>66</v>
      </c>
      <c r="D44" s="30">
        <v>2305.2186792712</v>
      </c>
      <c r="E44" s="30">
        <v>730.19389817799993</v>
      </c>
      <c r="F44" s="30">
        <v>1188.2355495508</v>
      </c>
    </row>
    <row r="45" spans="1:6">
      <c r="A45" s="6" t="s">
        <v>136</v>
      </c>
      <c r="B45" s="7" t="s">
        <v>66</v>
      </c>
      <c r="D45" s="30">
        <v>24867.850059348802</v>
      </c>
      <c r="E45" s="30">
        <v>7905.4131483720003</v>
      </c>
      <c r="F45" s="30">
        <v>22251.894729279204</v>
      </c>
    </row>
    <row r="46" spans="1:6">
      <c r="A46" s="6" t="s">
        <v>137</v>
      </c>
      <c r="B46" s="7" t="s">
        <v>66</v>
      </c>
      <c r="D46" s="30">
        <v>5542.430563599999</v>
      </c>
      <c r="E46" s="30">
        <v>1714.8788089999998</v>
      </c>
      <c r="F46" s="30">
        <v>4038.4256274000004</v>
      </c>
    </row>
    <row r="47" spans="1:6">
      <c r="A47" s="6" t="s">
        <v>138</v>
      </c>
      <c r="B47" s="7" t="s">
        <v>66</v>
      </c>
      <c r="D47" s="30">
        <v>4002.9478725599993</v>
      </c>
      <c r="E47" s="30">
        <v>1176.6248813999998</v>
      </c>
      <c r="F47" s="30">
        <v>3759.5547460399998</v>
      </c>
    </row>
    <row r="48" spans="1:6">
      <c r="A48" s="6" t="s">
        <v>139</v>
      </c>
      <c r="B48" s="7" t="s">
        <v>66</v>
      </c>
      <c r="D48" s="30">
        <v>18884.797531415199</v>
      </c>
      <c r="E48" s="30">
        <v>5895.0626285379985</v>
      </c>
      <c r="F48" s="30">
        <v>12831.2430980468</v>
      </c>
    </row>
    <row r="49" spans="1:6">
      <c r="A49" s="6" t="s">
        <v>140</v>
      </c>
      <c r="B49" s="7" t="s">
        <v>66</v>
      </c>
      <c r="D49" s="30">
        <v>10176.047737721601</v>
      </c>
      <c r="E49" s="30">
        <v>3133.3169443040006</v>
      </c>
      <c r="F49" s="30">
        <v>4312.5742189743996</v>
      </c>
    </row>
    <row r="50" spans="1:6">
      <c r="A50" s="6" t="s">
        <v>141</v>
      </c>
      <c r="B50" s="7" t="s">
        <v>66</v>
      </c>
      <c r="D50" s="30">
        <v>1756.4720067999997</v>
      </c>
      <c r="E50" s="30">
        <v>545.06081699999993</v>
      </c>
      <c r="F50" s="30">
        <v>1100.3293762000001</v>
      </c>
    </row>
    <row r="51" spans="1:6">
      <c r="A51" s="6" t="s">
        <v>142</v>
      </c>
      <c r="B51" s="7" t="s">
        <v>66</v>
      </c>
      <c r="D51" s="30">
        <v>2305.2186792712</v>
      </c>
      <c r="E51" s="30">
        <v>730.19389817799993</v>
      </c>
      <c r="F51" s="30">
        <v>1188.2355495508</v>
      </c>
    </row>
    <row r="52" spans="1:6">
      <c r="A52" s="6" t="s">
        <v>143</v>
      </c>
      <c r="B52" s="7" t="s">
        <v>66</v>
      </c>
      <c r="D52" s="30">
        <v>24867.850059348802</v>
      </c>
      <c r="E52" s="30">
        <v>7905.4131483720003</v>
      </c>
      <c r="F52" s="30">
        <v>22251.894729279204</v>
      </c>
    </row>
    <row r="53" spans="1:6">
      <c r="A53" s="6" t="s">
        <v>144</v>
      </c>
      <c r="B53" s="7" t="s">
        <v>66</v>
      </c>
      <c r="D53" s="30">
        <v>5542.430563599999</v>
      </c>
      <c r="E53" s="30">
        <v>1714.8788089999998</v>
      </c>
      <c r="F53" s="30">
        <v>4038.4256274000004</v>
      </c>
    </row>
    <row r="54" spans="1:6">
      <c r="A54" s="6" t="s">
        <v>145</v>
      </c>
      <c r="B54" s="7" t="s">
        <v>66</v>
      </c>
      <c r="D54" s="30">
        <v>4002.9478725599993</v>
      </c>
      <c r="E54" s="30">
        <v>1176.6248813999998</v>
      </c>
      <c r="F54" s="30">
        <v>3759.5547460399998</v>
      </c>
    </row>
    <row r="55" spans="1:6">
      <c r="A55" s="6" t="s">
        <v>146</v>
      </c>
      <c r="B55" s="7" t="s">
        <v>66</v>
      </c>
      <c r="D55" s="30">
        <v>18884.797531415199</v>
      </c>
      <c r="E55" s="30">
        <v>5895.0626285379985</v>
      </c>
      <c r="F55" s="30">
        <v>12831.2430980468</v>
      </c>
    </row>
    <row r="56" spans="1:6">
      <c r="A56" s="6" t="s">
        <v>147</v>
      </c>
      <c r="B56" s="7" t="s">
        <v>66</v>
      </c>
      <c r="D56" s="30">
        <v>10176.047737721601</v>
      </c>
      <c r="E56" s="30">
        <v>3133.3169443040006</v>
      </c>
      <c r="F56" s="30">
        <v>4312.5742189743996</v>
      </c>
    </row>
    <row r="57" spans="1:6">
      <c r="A57" s="6" t="s">
        <v>148</v>
      </c>
      <c r="B57" s="7" t="s">
        <v>66</v>
      </c>
      <c r="D57" s="30">
        <v>1756.4720067999997</v>
      </c>
      <c r="E57" s="30">
        <v>545.06081699999993</v>
      </c>
      <c r="F57" s="30">
        <v>1100.3293762000001</v>
      </c>
    </row>
    <row r="58" spans="1:6">
      <c r="A58" s="6" t="s">
        <v>149</v>
      </c>
      <c r="B58" s="7" t="s">
        <v>66</v>
      </c>
      <c r="D58" s="30">
        <v>2305.2186792712</v>
      </c>
      <c r="E58" s="30">
        <v>730.19389817799993</v>
      </c>
      <c r="F58" s="30">
        <v>1188.2355495508</v>
      </c>
    </row>
    <row r="59" spans="1:6">
      <c r="A59" s="6" t="s">
        <v>150</v>
      </c>
      <c r="B59" s="7" t="s">
        <v>66</v>
      </c>
      <c r="D59" s="30">
        <v>24867.850059348802</v>
      </c>
      <c r="E59" s="30">
        <v>7905.4131483720003</v>
      </c>
      <c r="F59" s="30">
        <v>22251.894729279204</v>
      </c>
    </row>
    <row r="60" spans="1:6">
      <c r="A60" s="6" t="s">
        <v>151</v>
      </c>
      <c r="B60" s="7" t="s">
        <v>66</v>
      </c>
      <c r="D60" s="30">
        <v>5542.430563599999</v>
      </c>
      <c r="E60" s="30">
        <v>1714.8788089999998</v>
      </c>
      <c r="F60" s="30">
        <v>4038.4256274000004</v>
      </c>
    </row>
    <row r="61" spans="1:6">
      <c r="A61" s="6" t="s">
        <v>152</v>
      </c>
      <c r="B61" s="7" t="s">
        <v>66</v>
      </c>
      <c r="D61" s="30">
        <v>4002.9478725599993</v>
      </c>
      <c r="E61" s="30">
        <v>1176.6248813999998</v>
      </c>
      <c r="F61" s="30">
        <v>3759.5547460399998</v>
      </c>
    </row>
    <row r="62" spans="1:6">
      <c r="A62" s="6" t="s">
        <v>153</v>
      </c>
      <c r="B62" s="7" t="s">
        <v>66</v>
      </c>
      <c r="D62" s="30">
        <v>18884.797531415199</v>
      </c>
      <c r="E62" s="30">
        <v>5895.0626285379985</v>
      </c>
      <c r="F62" s="30">
        <v>12831.2430980468</v>
      </c>
    </row>
    <row r="63" spans="1:6">
      <c r="A63" s="6" t="s">
        <v>154</v>
      </c>
      <c r="B63" s="7" t="s">
        <v>66</v>
      </c>
      <c r="D63" s="30">
        <v>10176.047737721601</v>
      </c>
      <c r="E63" s="30">
        <v>3133.3169443040006</v>
      </c>
      <c r="F63" s="30">
        <v>4312.5742189743996</v>
      </c>
    </row>
    <row r="64" spans="1:6">
      <c r="A64" s="6" t="s">
        <v>155</v>
      </c>
      <c r="B64" s="7" t="s">
        <v>66</v>
      </c>
      <c r="D64" s="30">
        <v>1756.4720067999997</v>
      </c>
      <c r="E64" s="30">
        <v>545.06081699999993</v>
      </c>
      <c r="F64" s="30">
        <v>1100.3293762000001</v>
      </c>
    </row>
    <row r="65" spans="1:6">
      <c r="A65" s="6" t="s">
        <v>156</v>
      </c>
      <c r="B65" s="7" t="s">
        <v>66</v>
      </c>
      <c r="D65" s="30">
        <v>2305.2186792712</v>
      </c>
      <c r="E65" s="30">
        <v>730.19389817799993</v>
      </c>
      <c r="F65" s="30">
        <v>1188.2355495508</v>
      </c>
    </row>
    <row r="66" spans="1:6">
      <c r="A66" s="6" t="s">
        <v>157</v>
      </c>
      <c r="B66" s="7" t="s">
        <v>66</v>
      </c>
      <c r="D66" s="30">
        <v>24867.850059348802</v>
      </c>
      <c r="E66" s="30">
        <v>7905.4131483720003</v>
      </c>
      <c r="F66" s="30">
        <v>22251.894729279204</v>
      </c>
    </row>
    <row r="67" spans="1:6">
      <c r="A67" s="6" t="s">
        <v>158</v>
      </c>
      <c r="B67" s="7" t="s">
        <v>66</v>
      </c>
      <c r="D67" s="30">
        <v>5542.430563599999</v>
      </c>
      <c r="E67" s="30">
        <v>1714.8788089999998</v>
      </c>
      <c r="F67" s="30">
        <v>4038.4256274000004</v>
      </c>
    </row>
    <row r="68" spans="1:6">
      <c r="A68" s="6" t="s">
        <v>159</v>
      </c>
      <c r="B68" s="7" t="s">
        <v>66</v>
      </c>
      <c r="D68" s="30">
        <v>4002.9478725599993</v>
      </c>
      <c r="E68" s="30">
        <v>1176.6248813999998</v>
      </c>
      <c r="F68" s="30">
        <v>3759.5547460399998</v>
      </c>
    </row>
    <row r="69" spans="1:6">
      <c r="A69" s="6" t="s">
        <v>160</v>
      </c>
      <c r="B69" s="7" t="s">
        <v>66</v>
      </c>
      <c r="D69" s="30">
        <v>18884.797531415199</v>
      </c>
      <c r="E69" s="30">
        <v>5895.0626285379985</v>
      </c>
      <c r="F69" s="30">
        <v>12831.2430980468</v>
      </c>
    </row>
    <row r="70" spans="1:6">
      <c r="A70" s="6" t="s">
        <v>161</v>
      </c>
      <c r="B70" s="7" t="s">
        <v>66</v>
      </c>
      <c r="D70" s="30">
        <v>10176.047737721601</v>
      </c>
      <c r="E70" s="30">
        <v>3133.3169443040006</v>
      </c>
      <c r="F70" s="30">
        <v>4312.5742189743996</v>
      </c>
    </row>
    <row r="71" spans="1:6">
      <c r="A71" s="6" t="s">
        <v>162</v>
      </c>
      <c r="B71" s="7" t="s">
        <v>66</v>
      </c>
      <c r="D71" s="30">
        <v>1756.4720067999997</v>
      </c>
      <c r="E71" s="30">
        <v>545.06081699999993</v>
      </c>
      <c r="F71" s="30">
        <v>1100.3293762000001</v>
      </c>
    </row>
    <row r="72" spans="1:6">
      <c r="A72" s="6" t="s">
        <v>163</v>
      </c>
      <c r="B72" s="7" t="s">
        <v>66</v>
      </c>
      <c r="D72" s="30">
        <v>2305.2186792712</v>
      </c>
      <c r="E72" s="30">
        <v>730.19389817799993</v>
      </c>
      <c r="F72" s="30">
        <v>1188.2355495508</v>
      </c>
    </row>
    <row r="73" spans="1:6">
      <c r="A73" s="6" t="s">
        <v>164</v>
      </c>
      <c r="B73" s="7" t="s">
        <v>66</v>
      </c>
      <c r="D73" s="30">
        <v>24867.850059348802</v>
      </c>
      <c r="E73" s="30">
        <v>7905.4131483720003</v>
      </c>
      <c r="F73" s="30">
        <v>22251.894729279204</v>
      </c>
    </row>
    <row r="74" spans="1:6">
      <c r="A74" s="6" t="s">
        <v>165</v>
      </c>
      <c r="B74" s="7" t="s">
        <v>66</v>
      </c>
      <c r="D74" s="30">
        <v>5542.430563599999</v>
      </c>
      <c r="E74" s="30">
        <v>1714.8788089999998</v>
      </c>
      <c r="F74" s="30">
        <v>4038.4256274000004</v>
      </c>
    </row>
    <row r="75" spans="1:6">
      <c r="A75" s="6" t="s">
        <v>166</v>
      </c>
      <c r="B75" s="7" t="s">
        <v>66</v>
      </c>
      <c r="D75" s="30">
        <v>4002.9478725599993</v>
      </c>
      <c r="E75" s="30">
        <v>1176.6248813999998</v>
      </c>
      <c r="F75" s="30">
        <v>3759.5547460399998</v>
      </c>
    </row>
    <row r="76" spans="1:6">
      <c r="A76" s="6" t="s">
        <v>167</v>
      </c>
      <c r="B76" s="7" t="s">
        <v>66</v>
      </c>
      <c r="D76" s="30">
        <v>18884.797531415199</v>
      </c>
      <c r="E76" s="30">
        <v>5895.0626285379985</v>
      </c>
      <c r="F76" s="30">
        <v>12831.2430980468</v>
      </c>
    </row>
    <row r="77" spans="1:6">
      <c r="A77" s="6" t="s">
        <v>168</v>
      </c>
      <c r="B77" s="7" t="s">
        <v>66</v>
      </c>
      <c r="D77" s="30">
        <v>10176.047737721601</v>
      </c>
      <c r="E77" s="30">
        <v>3133.3169443040006</v>
      </c>
      <c r="F77" s="30">
        <v>4312.5742189743996</v>
      </c>
    </row>
    <row r="78" spans="1:6">
      <c r="A78" s="6" t="s">
        <v>169</v>
      </c>
      <c r="B78" s="7" t="s">
        <v>66</v>
      </c>
      <c r="D78" s="30">
        <v>1756.4720067999997</v>
      </c>
      <c r="E78" s="30">
        <v>545.06081699999993</v>
      </c>
      <c r="F78" s="30">
        <v>1100.3293762000001</v>
      </c>
    </row>
    <row r="79" spans="1:6">
      <c r="A79" s="6" t="s">
        <v>170</v>
      </c>
      <c r="B79" s="7" t="s">
        <v>66</v>
      </c>
      <c r="D79" s="30">
        <v>2305.2186792712</v>
      </c>
      <c r="E79" s="30">
        <v>730.19389817799993</v>
      </c>
      <c r="F79" s="30">
        <v>1188.2355495508</v>
      </c>
    </row>
    <row r="80" spans="1:6">
      <c r="A80" s="6" t="s">
        <v>171</v>
      </c>
      <c r="B80" s="7" t="s">
        <v>66</v>
      </c>
      <c r="D80" s="30">
        <v>24867.850059348802</v>
      </c>
      <c r="E80" s="30">
        <v>7905.4131483720003</v>
      </c>
      <c r="F80" s="30">
        <v>22251.894729279204</v>
      </c>
    </row>
    <row r="81" spans="1:6">
      <c r="A81" s="6" t="s">
        <v>172</v>
      </c>
      <c r="B81" s="7" t="s">
        <v>66</v>
      </c>
      <c r="D81" s="30">
        <v>5542.430563599999</v>
      </c>
      <c r="E81" s="30">
        <v>1714.8788089999998</v>
      </c>
      <c r="F81" s="30">
        <v>4038.4256274000004</v>
      </c>
    </row>
    <row r="82" spans="1:6">
      <c r="A82" s="6" t="s">
        <v>173</v>
      </c>
      <c r="B82" s="7" t="s">
        <v>66</v>
      </c>
      <c r="D82" s="30">
        <v>4002.9478725599993</v>
      </c>
      <c r="E82" s="30">
        <v>1176.6248813999998</v>
      </c>
      <c r="F82" s="30">
        <v>3759.5547460399998</v>
      </c>
    </row>
    <row r="83" spans="1:6">
      <c r="A83" s="6" t="s">
        <v>174</v>
      </c>
      <c r="B83" s="7" t="s">
        <v>66</v>
      </c>
      <c r="D83" s="30">
        <v>18884.797531415199</v>
      </c>
      <c r="E83" s="30">
        <v>5895.0626285379985</v>
      </c>
      <c r="F83" s="30">
        <v>12831.2430980468</v>
      </c>
    </row>
    <row r="84" spans="1:6">
      <c r="A84" s="6" t="s">
        <v>175</v>
      </c>
      <c r="B84" s="7" t="s">
        <v>66</v>
      </c>
      <c r="D84" s="30">
        <v>10176.047737721601</v>
      </c>
      <c r="E84" s="30">
        <v>3133.3169443040006</v>
      </c>
      <c r="F84" s="30">
        <v>4312.5742189743996</v>
      </c>
    </row>
    <row r="85" spans="1:6">
      <c r="A85" s="6" t="s">
        <v>176</v>
      </c>
      <c r="B85" s="7" t="s">
        <v>66</v>
      </c>
      <c r="D85" s="30">
        <v>1756.4720067999997</v>
      </c>
      <c r="E85" s="30">
        <v>545.06081699999993</v>
      </c>
      <c r="F85" s="30">
        <v>1100.3293762000001</v>
      </c>
    </row>
    <row r="86" spans="1:6">
      <c r="A86" s="6" t="s">
        <v>177</v>
      </c>
      <c r="B86" s="7" t="s">
        <v>66</v>
      </c>
      <c r="D86" s="30">
        <v>2305.2186792712</v>
      </c>
      <c r="E86" s="30">
        <v>730.19389817799993</v>
      </c>
      <c r="F86" s="30">
        <v>1188.2355495508</v>
      </c>
    </row>
    <row r="87" spans="1:6">
      <c r="A87" s="6" t="s">
        <v>178</v>
      </c>
      <c r="B87" s="7" t="s">
        <v>66</v>
      </c>
      <c r="D87" s="30">
        <v>24867.850059348802</v>
      </c>
      <c r="E87" s="30">
        <v>7905.4131483720003</v>
      </c>
      <c r="F87" s="30">
        <v>22251.894729279204</v>
      </c>
    </row>
    <row r="88" spans="1:6">
      <c r="A88" s="6" t="s">
        <v>179</v>
      </c>
      <c r="B88" s="7" t="s">
        <v>66</v>
      </c>
      <c r="D88" s="30">
        <v>5542.430563599999</v>
      </c>
      <c r="E88" s="30">
        <v>1714.8788089999998</v>
      </c>
      <c r="F88" s="30">
        <v>4038.4256274000004</v>
      </c>
    </row>
    <row r="89" spans="1:6">
      <c r="A89" s="6" t="s">
        <v>180</v>
      </c>
      <c r="B89" s="7" t="s">
        <v>66</v>
      </c>
      <c r="D89" s="30">
        <v>4002.9478725599993</v>
      </c>
      <c r="E89" s="30">
        <v>1176.6248813999998</v>
      </c>
      <c r="F89" s="30">
        <v>3759.5547460399998</v>
      </c>
    </row>
    <row r="90" spans="1:6">
      <c r="A90" s="6" t="s">
        <v>181</v>
      </c>
      <c r="B90" s="7" t="s">
        <v>66</v>
      </c>
      <c r="D90" s="30">
        <v>18884.797531415199</v>
      </c>
      <c r="E90" s="30">
        <v>5895.0626285379985</v>
      </c>
      <c r="F90" s="30">
        <v>12831.2430980468</v>
      </c>
    </row>
    <row r="91" spans="1:6">
      <c r="A91" s="6" t="s">
        <v>182</v>
      </c>
      <c r="B91" s="7" t="s">
        <v>66</v>
      </c>
      <c r="D91" s="30">
        <v>10176.047737721601</v>
      </c>
      <c r="E91" s="30">
        <v>3133.3169443040006</v>
      </c>
      <c r="F91" s="30">
        <v>4312.5742189743996</v>
      </c>
    </row>
    <row r="92" spans="1:6">
      <c r="A92" s="6" t="s">
        <v>183</v>
      </c>
      <c r="B92" s="7" t="s">
        <v>66</v>
      </c>
      <c r="D92" s="30">
        <v>1756.4720067999997</v>
      </c>
      <c r="E92" s="30">
        <v>545.06081699999993</v>
      </c>
      <c r="F92" s="30">
        <v>1100.3293762000001</v>
      </c>
    </row>
    <row r="93" spans="1:6">
      <c r="A93" s="6" t="s">
        <v>184</v>
      </c>
      <c r="B93" s="7" t="s">
        <v>66</v>
      </c>
      <c r="D93" s="30">
        <v>2305.2186792712</v>
      </c>
      <c r="E93" s="30">
        <v>730.19389817799993</v>
      </c>
      <c r="F93" s="30">
        <v>1188.2355495508</v>
      </c>
    </row>
    <row r="94" spans="1:6">
      <c r="A94" s="6" t="s">
        <v>185</v>
      </c>
      <c r="B94" s="7" t="s">
        <v>66</v>
      </c>
      <c r="D94" s="30">
        <v>24867.850059348802</v>
      </c>
      <c r="E94" s="30">
        <v>7905.4131483720003</v>
      </c>
      <c r="F94" s="30">
        <v>22251.894729279204</v>
      </c>
    </row>
    <row r="95" spans="1:6">
      <c r="A95" s="6" t="s">
        <v>186</v>
      </c>
      <c r="B95" s="7" t="s">
        <v>66</v>
      </c>
      <c r="D95" s="30">
        <v>5542.430563599999</v>
      </c>
      <c r="E95" s="30">
        <v>1714.8788089999998</v>
      </c>
      <c r="F95" s="30">
        <v>4038.4256274000004</v>
      </c>
    </row>
    <row r="96" spans="1:6">
      <c r="A96" s="6" t="s">
        <v>187</v>
      </c>
      <c r="B96" s="7" t="s">
        <v>66</v>
      </c>
      <c r="D96" s="30">
        <v>4002.9478725599993</v>
      </c>
      <c r="E96" s="30">
        <v>1176.6248813999998</v>
      </c>
      <c r="F96" s="30">
        <v>3759.5547460399998</v>
      </c>
    </row>
    <row r="97" spans="1:6">
      <c r="A97" s="6" t="s">
        <v>188</v>
      </c>
      <c r="B97" s="7" t="s">
        <v>66</v>
      </c>
      <c r="D97" s="30">
        <v>18884.797531415199</v>
      </c>
      <c r="E97" s="30">
        <v>5895.0626285379985</v>
      </c>
      <c r="F97" s="30">
        <v>12831.2430980468</v>
      </c>
    </row>
    <row r="98" spans="1:6">
      <c r="A98" s="6" t="s">
        <v>189</v>
      </c>
      <c r="B98" s="7" t="s">
        <v>66</v>
      </c>
      <c r="D98" s="30">
        <v>10176.047737721601</v>
      </c>
      <c r="E98" s="30">
        <v>3133.3169443040006</v>
      </c>
      <c r="F98" s="30">
        <v>4312.5742189743996</v>
      </c>
    </row>
    <row r="99" spans="1:6">
      <c r="A99" s="6" t="s">
        <v>190</v>
      </c>
      <c r="B99" s="7" t="s">
        <v>66</v>
      </c>
      <c r="D99" s="30">
        <v>1756.4720067999997</v>
      </c>
      <c r="E99" s="30">
        <v>545.06081699999993</v>
      </c>
      <c r="F99" s="30">
        <v>1100.3293762000001</v>
      </c>
    </row>
    <row r="100" spans="1:6">
      <c r="A100" s="6" t="s">
        <v>191</v>
      </c>
      <c r="B100" s="7" t="s">
        <v>66</v>
      </c>
      <c r="D100" s="30">
        <v>2305.2186792712</v>
      </c>
      <c r="E100" s="30">
        <v>730.19389817799993</v>
      </c>
      <c r="F100" s="30">
        <v>1188.2355495508</v>
      </c>
    </row>
    <row r="101" spans="1:6">
      <c r="A101" s="6" t="s">
        <v>192</v>
      </c>
      <c r="B101" s="7" t="s">
        <v>66</v>
      </c>
      <c r="D101" s="30">
        <v>24867.850059348802</v>
      </c>
      <c r="E101" s="30">
        <v>7905.4131483720003</v>
      </c>
      <c r="F101" s="30">
        <v>22251.894729279204</v>
      </c>
    </row>
    <row r="102" spans="1:6">
      <c r="A102" s="6" t="s">
        <v>193</v>
      </c>
      <c r="B102" s="7" t="s">
        <v>66</v>
      </c>
      <c r="D102" s="30">
        <v>5542.430563599999</v>
      </c>
      <c r="E102" s="30">
        <v>1714.8788089999998</v>
      </c>
      <c r="F102" s="30">
        <v>4038.4256274000004</v>
      </c>
    </row>
    <row r="103" spans="1:6">
      <c r="A103" s="6" t="s">
        <v>194</v>
      </c>
      <c r="B103" s="7" t="s">
        <v>66</v>
      </c>
      <c r="D103" s="30">
        <v>4002.9478725599993</v>
      </c>
      <c r="E103" s="30">
        <v>1176.6248813999998</v>
      </c>
      <c r="F103" s="30">
        <v>3759.5547460399998</v>
      </c>
    </row>
    <row r="104" spans="1:6">
      <c r="A104" s="6" t="s">
        <v>195</v>
      </c>
      <c r="B104" s="7" t="s">
        <v>66</v>
      </c>
      <c r="D104" s="30">
        <v>18884.797531415199</v>
      </c>
      <c r="E104" s="30">
        <v>5895.0626285379985</v>
      </c>
      <c r="F104" s="30">
        <v>12831.2430980468</v>
      </c>
    </row>
    <row r="105" spans="1:6">
      <c r="A105" s="6" t="s">
        <v>196</v>
      </c>
      <c r="B105" s="7" t="s">
        <v>66</v>
      </c>
      <c r="D105" s="30">
        <v>10176.047737721601</v>
      </c>
      <c r="E105" s="30">
        <v>3133.3169443040006</v>
      </c>
      <c r="F105" s="30">
        <v>4312.5742189743996</v>
      </c>
    </row>
    <row r="106" spans="1:6">
      <c r="A106" s="6" t="s">
        <v>197</v>
      </c>
      <c r="B106" s="7" t="s">
        <v>66</v>
      </c>
      <c r="D106" s="30">
        <v>1756.4720067999997</v>
      </c>
      <c r="E106" s="30">
        <v>545.06081699999993</v>
      </c>
      <c r="F106" s="30">
        <v>1100.3293762000001</v>
      </c>
    </row>
    <row r="107" spans="1:6">
      <c r="A107" s="6" t="s">
        <v>198</v>
      </c>
      <c r="B107" s="7" t="s">
        <v>66</v>
      </c>
      <c r="D107" s="30">
        <v>2305.2186792712</v>
      </c>
      <c r="E107" s="30">
        <v>730.19389817799993</v>
      </c>
      <c r="F107" s="30">
        <v>1188.2355495508</v>
      </c>
    </row>
    <row r="108" spans="1:6">
      <c r="A108" s="6" t="s">
        <v>199</v>
      </c>
      <c r="B108" s="7" t="s">
        <v>66</v>
      </c>
      <c r="D108" s="30">
        <v>24867.850059348802</v>
      </c>
      <c r="E108" s="30">
        <v>7905.4131483720003</v>
      </c>
      <c r="F108" s="30">
        <v>22251.894729279204</v>
      </c>
    </row>
    <row r="109" spans="1:6">
      <c r="A109" s="6" t="s">
        <v>200</v>
      </c>
      <c r="B109" s="7" t="s">
        <v>66</v>
      </c>
      <c r="D109" s="30">
        <v>5542.430563599999</v>
      </c>
      <c r="E109" s="30">
        <v>1714.8788089999998</v>
      </c>
      <c r="F109" s="30">
        <v>4038.4256274000004</v>
      </c>
    </row>
    <row r="110" spans="1:6">
      <c r="A110" s="6" t="s">
        <v>201</v>
      </c>
      <c r="B110" s="7" t="s">
        <v>66</v>
      </c>
      <c r="D110" s="30">
        <v>4002.9478725599993</v>
      </c>
      <c r="E110" s="30">
        <v>1176.6248813999998</v>
      </c>
      <c r="F110" s="30">
        <v>3759.5547460399998</v>
      </c>
    </row>
    <row r="111" spans="1:6">
      <c r="A111" s="6" t="s">
        <v>202</v>
      </c>
      <c r="B111" s="7" t="s">
        <v>66</v>
      </c>
      <c r="D111" s="30">
        <v>18884.797531415199</v>
      </c>
      <c r="E111" s="30">
        <v>5895.0626285379985</v>
      </c>
      <c r="F111" s="30">
        <v>12831.2430980468</v>
      </c>
    </row>
    <row r="112" spans="1:6">
      <c r="A112" s="6" t="s">
        <v>203</v>
      </c>
      <c r="B112" s="7" t="s">
        <v>66</v>
      </c>
      <c r="D112" s="30">
        <v>10176.047737721601</v>
      </c>
      <c r="E112" s="30">
        <v>3133.3169443040006</v>
      </c>
      <c r="F112" s="30">
        <v>4312.5742189743996</v>
      </c>
    </row>
    <row r="113" spans="1:6">
      <c r="A113" s="6" t="s">
        <v>204</v>
      </c>
      <c r="B113" s="7" t="s">
        <v>66</v>
      </c>
      <c r="D113" s="30">
        <v>1756.4720067999997</v>
      </c>
      <c r="E113" s="30">
        <v>545.06081699999993</v>
      </c>
      <c r="F113" s="30">
        <v>1100.3293762000001</v>
      </c>
    </row>
    <row r="114" spans="1:6">
      <c r="A114" s="6" t="s">
        <v>205</v>
      </c>
      <c r="B114" s="7" t="s">
        <v>66</v>
      </c>
      <c r="D114" s="30">
        <v>2305.2186792712</v>
      </c>
      <c r="E114" s="30">
        <v>730.19389817799993</v>
      </c>
      <c r="F114" s="30">
        <v>1188.2355495508</v>
      </c>
    </row>
    <row r="115" spans="1:6">
      <c r="A115" s="6" t="s">
        <v>206</v>
      </c>
      <c r="B115" s="7" t="s">
        <v>66</v>
      </c>
      <c r="D115" s="30">
        <v>24867.850059348802</v>
      </c>
      <c r="E115" s="30">
        <v>7905.4131483720003</v>
      </c>
      <c r="F115" s="30">
        <v>22251.894729279204</v>
      </c>
    </row>
    <row r="116" spans="1:6">
      <c r="A116" s="6" t="s">
        <v>207</v>
      </c>
      <c r="B116" s="7" t="s">
        <v>66</v>
      </c>
      <c r="D116" s="30">
        <v>5542.430563599999</v>
      </c>
      <c r="E116" s="30">
        <v>1714.8788089999998</v>
      </c>
      <c r="F116" s="30">
        <v>4038.4256274000004</v>
      </c>
    </row>
    <row r="117" spans="1:6">
      <c r="A117" s="6" t="s">
        <v>208</v>
      </c>
      <c r="B117" s="7" t="s">
        <v>66</v>
      </c>
      <c r="D117" s="30">
        <v>4002.9478725599993</v>
      </c>
      <c r="E117" s="30">
        <v>1176.6248813999998</v>
      </c>
      <c r="F117" s="30">
        <v>3759.5547460399998</v>
      </c>
    </row>
    <row r="118" spans="1:6">
      <c r="A118" s="6" t="s">
        <v>209</v>
      </c>
      <c r="B118" s="7" t="s">
        <v>66</v>
      </c>
      <c r="D118" s="30">
        <v>18884.797531415199</v>
      </c>
      <c r="E118" s="30">
        <v>5895.0626285379985</v>
      </c>
      <c r="F118" s="30">
        <v>12831.2430980468</v>
      </c>
    </row>
    <row r="119" spans="1:6">
      <c r="A119" s="6" t="s">
        <v>210</v>
      </c>
      <c r="B119" s="7" t="s">
        <v>66</v>
      </c>
      <c r="D119" s="30">
        <v>10176.047737721601</v>
      </c>
      <c r="E119" s="30">
        <v>3133.3169443040006</v>
      </c>
      <c r="F119" s="30">
        <v>4312.5742189743996</v>
      </c>
    </row>
    <row r="120" spans="1:6">
      <c r="A120" s="6" t="s">
        <v>211</v>
      </c>
      <c r="B120" s="7" t="s">
        <v>66</v>
      </c>
      <c r="D120" s="30">
        <v>1756.4720067999997</v>
      </c>
      <c r="E120" s="30">
        <v>545.06081699999993</v>
      </c>
      <c r="F120" s="30">
        <v>1100.3293762000001</v>
      </c>
    </row>
    <row r="121" spans="1:6">
      <c r="A121" s="6" t="s">
        <v>212</v>
      </c>
      <c r="B121" s="7" t="s">
        <v>66</v>
      </c>
      <c r="D121" s="30">
        <v>2305.2186792712</v>
      </c>
      <c r="E121" s="30">
        <v>730.19389817799993</v>
      </c>
      <c r="F121" s="30">
        <v>1188.2355495508</v>
      </c>
    </row>
    <row r="122" spans="1:6">
      <c r="A122" s="6" t="s">
        <v>213</v>
      </c>
      <c r="B122" s="7" t="s">
        <v>66</v>
      </c>
      <c r="D122" s="30">
        <v>24867.850059348802</v>
      </c>
      <c r="E122" s="30">
        <v>7905.4131483720003</v>
      </c>
      <c r="F122" s="30">
        <v>22251.894729279204</v>
      </c>
    </row>
    <row r="123" spans="1:6">
      <c r="A123" s="6" t="s">
        <v>214</v>
      </c>
      <c r="B123" s="7" t="s">
        <v>66</v>
      </c>
      <c r="D123" s="30">
        <v>5542.430563599999</v>
      </c>
      <c r="E123" s="30">
        <v>1714.8788089999998</v>
      </c>
      <c r="F123" s="30">
        <v>4038.4256274000004</v>
      </c>
    </row>
    <row r="124" spans="1:6">
      <c r="A124" s="6" t="s">
        <v>215</v>
      </c>
      <c r="B124" s="7" t="s">
        <v>66</v>
      </c>
      <c r="D124" s="30">
        <v>4002.9478725599993</v>
      </c>
      <c r="E124" s="30">
        <v>1176.6248813999998</v>
      </c>
      <c r="F124" s="30">
        <v>3759.5547460399998</v>
      </c>
    </row>
    <row r="125" spans="1:6">
      <c r="A125" s="6" t="s">
        <v>216</v>
      </c>
      <c r="B125" s="7" t="s">
        <v>66</v>
      </c>
      <c r="D125" s="30">
        <v>18884.797531415199</v>
      </c>
      <c r="E125" s="30">
        <v>5895.0626285379985</v>
      </c>
      <c r="F125" s="30">
        <v>12831.2430980468</v>
      </c>
    </row>
    <row r="126" spans="1:6">
      <c r="A126" s="6" t="s">
        <v>217</v>
      </c>
      <c r="B126" s="7" t="s">
        <v>66</v>
      </c>
      <c r="D126" s="30">
        <v>10176.047737721601</v>
      </c>
      <c r="E126" s="30">
        <v>3133.3169443040006</v>
      </c>
      <c r="F126" s="30">
        <v>4312.5742189743996</v>
      </c>
    </row>
    <row r="127" spans="1:6">
      <c r="A127" s="6" t="s">
        <v>218</v>
      </c>
      <c r="B127" s="7" t="s">
        <v>66</v>
      </c>
      <c r="D127" s="30">
        <v>1756.4720067999997</v>
      </c>
      <c r="E127" s="30">
        <v>545.06081699999993</v>
      </c>
      <c r="F127" s="30">
        <v>1100.3293762000001</v>
      </c>
    </row>
    <row r="128" spans="1:6">
      <c r="A128" s="6" t="s">
        <v>219</v>
      </c>
      <c r="B128" s="7" t="s">
        <v>66</v>
      </c>
      <c r="D128" s="30">
        <v>2305.2186792712</v>
      </c>
      <c r="E128" s="30">
        <v>730.19389817799993</v>
      </c>
      <c r="F128" s="30">
        <v>1188.2355495508</v>
      </c>
    </row>
    <row r="129" spans="1:6">
      <c r="A129" s="6" t="s">
        <v>220</v>
      </c>
      <c r="B129" s="7" t="s">
        <v>66</v>
      </c>
      <c r="D129" s="30">
        <v>24867.850059348802</v>
      </c>
      <c r="E129" s="30">
        <v>7905.4131483720003</v>
      </c>
      <c r="F129" s="30">
        <v>22251.894729279204</v>
      </c>
    </row>
    <row r="130" spans="1:6">
      <c r="A130" s="6" t="s">
        <v>221</v>
      </c>
      <c r="B130" s="7" t="s">
        <v>66</v>
      </c>
      <c r="D130" s="30">
        <v>5542.430563599999</v>
      </c>
      <c r="E130" s="30">
        <v>1714.8788089999998</v>
      </c>
      <c r="F130" s="30">
        <v>4038.4256274000004</v>
      </c>
    </row>
    <row r="131" spans="1:6">
      <c r="A131" s="6" t="s">
        <v>222</v>
      </c>
      <c r="B131" s="7" t="s">
        <v>66</v>
      </c>
      <c r="D131" s="30">
        <v>4002.9478725599993</v>
      </c>
      <c r="E131" s="30">
        <v>1176.6248813999998</v>
      </c>
      <c r="F131" s="30">
        <v>3759.5547460399998</v>
      </c>
    </row>
    <row r="132" spans="1:6">
      <c r="A132" s="6" t="s">
        <v>223</v>
      </c>
      <c r="B132" s="7" t="s">
        <v>66</v>
      </c>
      <c r="D132" s="30">
        <v>18884.797531415199</v>
      </c>
      <c r="E132" s="30">
        <v>5895.0626285379985</v>
      </c>
      <c r="F132" s="30">
        <v>12831.2430980468</v>
      </c>
    </row>
    <row r="133" spans="1:6">
      <c r="A133" s="6" t="s">
        <v>224</v>
      </c>
      <c r="B133" s="7" t="s">
        <v>66</v>
      </c>
      <c r="D133" s="30">
        <v>10176.047737721601</v>
      </c>
      <c r="E133" s="30">
        <v>3133.3169443040006</v>
      </c>
      <c r="F133" s="30">
        <v>4312.5742189743996</v>
      </c>
    </row>
    <row r="134" spans="1:6">
      <c r="A134" s="6" t="s">
        <v>225</v>
      </c>
      <c r="B134" s="7" t="s">
        <v>66</v>
      </c>
      <c r="D134" s="30">
        <v>1756.4720067999997</v>
      </c>
      <c r="E134" s="30">
        <v>545.06081699999993</v>
      </c>
      <c r="F134" s="30">
        <v>1100.3293762000001</v>
      </c>
    </row>
    <row r="135" spans="1:6">
      <c r="A135" s="6" t="s">
        <v>226</v>
      </c>
      <c r="B135" s="7" t="s">
        <v>66</v>
      </c>
      <c r="D135" s="30">
        <v>2305.2186792712</v>
      </c>
      <c r="E135" s="30">
        <v>730.19389817799993</v>
      </c>
      <c r="F135" s="30">
        <v>1188.2355495508</v>
      </c>
    </row>
    <row r="136" spans="1:6">
      <c r="A136" s="6" t="s">
        <v>227</v>
      </c>
      <c r="B136" s="7" t="s">
        <v>66</v>
      </c>
      <c r="D136" s="30">
        <v>24867.850059348802</v>
      </c>
      <c r="E136" s="30">
        <v>7905.4131483720003</v>
      </c>
      <c r="F136" s="30">
        <v>22251.894729279204</v>
      </c>
    </row>
    <row r="137" spans="1:6">
      <c r="A137" s="6" t="s">
        <v>228</v>
      </c>
      <c r="B137" s="7" t="s">
        <v>66</v>
      </c>
      <c r="D137" s="30">
        <v>5542.430563599999</v>
      </c>
      <c r="E137" s="30">
        <v>1714.8788089999998</v>
      </c>
      <c r="F137" s="30">
        <v>4038.4256274000004</v>
      </c>
    </row>
    <row r="138" spans="1:6">
      <c r="A138" s="6" t="s">
        <v>229</v>
      </c>
      <c r="B138" s="7" t="s">
        <v>66</v>
      </c>
      <c r="D138" s="30">
        <v>4002.9478725599993</v>
      </c>
      <c r="E138" s="30">
        <v>1176.6248813999998</v>
      </c>
      <c r="F138" s="30">
        <v>3759.5547460399998</v>
      </c>
    </row>
    <row r="139" spans="1:6">
      <c r="A139" s="6" t="s">
        <v>230</v>
      </c>
      <c r="B139" s="7" t="s">
        <v>66</v>
      </c>
      <c r="D139" s="30">
        <v>18884.797531415199</v>
      </c>
      <c r="E139" s="30">
        <v>5895.0626285379985</v>
      </c>
      <c r="F139" s="30">
        <v>12831.2430980468</v>
      </c>
    </row>
    <row r="140" spans="1:6">
      <c r="A140" s="6" t="s">
        <v>231</v>
      </c>
      <c r="B140" s="7" t="s">
        <v>66</v>
      </c>
      <c r="D140" s="30">
        <v>10176.047737721601</v>
      </c>
      <c r="E140" s="30">
        <v>3133.3169443040006</v>
      </c>
      <c r="F140" s="30">
        <v>4312.5742189743996</v>
      </c>
    </row>
    <row r="141" spans="1:6">
      <c r="A141" s="6" t="s">
        <v>232</v>
      </c>
      <c r="B141" s="7" t="s">
        <v>66</v>
      </c>
      <c r="D141" s="30">
        <v>1756.4720067999997</v>
      </c>
      <c r="E141" s="30">
        <v>545.06081699999993</v>
      </c>
      <c r="F141" s="30">
        <v>1100.3293762000001</v>
      </c>
    </row>
    <row r="142" spans="1:6">
      <c r="A142" s="6" t="s">
        <v>233</v>
      </c>
      <c r="B142" s="7" t="s">
        <v>66</v>
      </c>
      <c r="D142" s="30">
        <v>2305.2186792712</v>
      </c>
      <c r="E142" s="30">
        <v>730.19389817799993</v>
      </c>
      <c r="F142" s="30">
        <v>1188.2355495508</v>
      </c>
    </row>
    <row r="143" spans="1:6">
      <c r="A143" s="6" t="s">
        <v>234</v>
      </c>
      <c r="B143" s="7" t="s">
        <v>66</v>
      </c>
      <c r="D143" s="30">
        <v>24867.850059348802</v>
      </c>
      <c r="E143" s="30">
        <v>7905.4131483720003</v>
      </c>
      <c r="F143" s="30">
        <v>22251.894729279204</v>
      </c>
    </row>
    <row r="144" spans="1:6">
      <c r="A144" s="6" t="s">
        <v>235</v>
      </c>
      <c r="B144" s="7" t="s">
        <v>66</v>
      </c>
      <c r="D144" s="30">
        <v>5542.430563599999</v>
      </c>
      <c r="E144" s="30">
        <v>1714.8788089999998</v>
      </c>
      <c r="F144" s="30">
        <v>4038.4256274000004</v>
      </c>
    </row>
    <row r="145" spans="1:6">
      <c r="A145" s="6" t="s">
        <v>236</v>
      </c>
      <c r="B145" s="7" t="s">
        <v>66</v>
      </c>
      <c r="D145" s="30">
        <v>4002.9478725599993</v>
      </c>
      <c r="E145" s="30">
        <v>1176.6248813999998</v>
      </c>
      <c r="F145" s="30">
        <v>3759.5547460399998</v>
      </c>
    </row>
    <row r="146" spans="1:6">
      <c r="A146" s="6" t="s">
        <v>237</v>
      </c>
      <c r="B146" s="7" t="s">
        <v>66</v>
      </c>
      <c r="D146" s="30">
        <v>18884.797531415199</v>
      </c>
      <c r="E146" s="30">
        <v>5895.0626285379985</v>
      </c>
      <c r="F146" s="30">
        <v>12831.2430980468</v>
      </c>
    </row>
    <row r="147" spans="1:6">
      <c r="A147" s="6" t="s">
        <v>238</v>
      </c>
      <c r="B147" s="7" t="s">
        <v>66</v>
      </c>
      <c r="D147" s="30">
        <v>10176.047737721601</v>
      </c>
      <c r="E147" s="30">
        <v>3133.3169443040006</v>
      </c>
      <c r="F147" s="30">
        <v>4312.5742189743996</v>
      </c>
    </row>
    <row r="148" spans="1:6">
      <c r="A148" s="6" t="s">
        <v>239</v>
      </c>
      <c r="B148" s="7" t="s">
        <v>66</v>
      </c>
      <c r="D148" s="30">
        <v>1756.4720067999997</v>
      </c>
      <c r="E148" s="30">
        <v>545.06081699999993</v>
      </c>
      <c r="F148" s="30">
        <v>1100.3293762000001</v>
      </c>
    </row>
    <row r="149" spans="1:6">
      <c r="A149" s="6" t="s">
        <v>240</v>
      </c>
      <c r="B149" s="7" t="s">
        <v>66</v>
      </c>
      <c r="D149" s="30">
        <v>2305.2186792712</v>
      </c>
      <c r="E149" s="30">
        <v>730.19389817799993</v>
      </c>
      <c r="F149" s="30">
        <v>1188.2355495508</v>
      </c>
    </row>
    <row r="150" spans="1:6">
      <c r="A150" s="6" t="s">
        <v>241</v>
      </c>
      <c r="B150" s="7" t="s">
        <v>66</v>
      </c>
      <c r="D150" s="30">
        <v>24867.850059348802</v>
      </c>
      <c r="E150" s="30">
        <v>7905.4131483720003</v>
      </c>
      <c r="F150" s="30">
        <v>22251.894729279204</v>
      </c>
    </row>
    <row r="151" spans="1:6">
      <c r="A151" s="6" t="s">
        <v>242</v>
      </c>
      <c r="B151" s="7" t="s">
        <v>66</v>
      </c>
      <c r="D151" s="30">
        <v>5542.430563599999</v>
      </c>
      <c r="E151" s="30">
        <v>1714.8788089999998</v>
      </c>
      <c r="F151" s="30">
        <v>4038.4256274000004</v>
      </c>
    </row>
    <row r="152" spans="1:6">
      <c r="A152" s="6" t="s">
        <v>243</v>
      </c>
      <c r="B152" s="7" t="s">
        <v>66</v>
      </c>
      <c r="D152" s="30">
        <v>4002.9478725599993</v>
      </c>
      <c r="E152" s="30">
        <v>1176.6248813999998</v>
      </c>
      <c r="F152" s="30">
        <v>3759.5547460399998</v>
      </c>
    </row>
    <row r="153" spans="1:6">
      <c r="A153" s="6" t="s">
        <v>244</v>
      </c>
      <c r="B153" s="7" t="s">
        <v>66</v>
      </c>
      <c r="D153" s="30">
        <v>18884.797531415199</v>
      </c>
      <c r="E153" s="30">
        <v>5895.0626285379985</v>
      </c>
      <c r="F153" s="30">
        <v>12831.2430980468</v>
      </c>
    </row>
    <row r="154" spans="1:6">
      <c r="A154" s="6" t="s">
        <v>245</v>
      </c>
      <c r="B154" s="7" t="s">
        <v>66</v>
      </c>
      <c r="D154" s="30">
        <v>10176.047737721601</v>
      </c>
      <c r="E154" s="30">
        <v>3133.3169443040006</v>
      </c>
      <c r="F154" s="30">
        <v>4312.5742189743996</v>
      </c>
    </row>
    <row r="155" spans="1:6">
      <c r="A155" s="6" t="s">
        <v>246</v>
      </c>
      <c r="B155" s="7" t="s">
        <v>66</v>
      </c>
      <c r="D155" s="30">
        <v>1756.4720067999997</v>
      </c>
      <c r="E155" s="30">
        <v>545.06081699999993</v>
      </c>
      <c r="F155" s="30">
        <v>1100.3293762000001</v>
      </c>
    </row>
    <row r="156" spans="1:6">
      <c r="A156" s="6" t="s">
        <v>247</v>
      </c>
      <c r="B156" s="7" t="s">
        <v>66</v>
      </c>
      <c r="D156" s="30">
        <v>2305.2186792712</v>
      </c>
      <c r="E156" s="30">
        <v>730.19389817799993</v>
      </c>
      <c r="F156" s="30">
        <v>1188.2355495508</v>
      </c>
    </row>
    <row r="157" spans="1:6">
      <c r="A157" s="6" t="s">
        <v>248</v>
      </c>
      <c r="B157" s="7" t="s">
        <v>66</v>
      </c>
      <c r="D157" s="30">
        <v>24867.850059348802</v>
      </c>
      <c r="E157" s="30">
        <v>7905.4131483720003</v>
      </c>
      <c r="F157" s="30">
        <v>22251.894729279204</v>
      </c>
    </row>
    <row r="158" spans="1:6">
      <c r="A158" s="6" t="s">
        <v>249</v>
      </c>
      <c r="B158" s="7" t="s">
        <v>66</v>
      </c>
      <c r="D158" s="30">
        <v>5542.430563599999</v>
      </c>
      <c r="E158" s="30">
        <v>1714.8788089999998</v>
      </c>
      <c r="F158" s="30">
        <v>4038.4256274000004</v>
      </c>
    </row>
    <row r="159" spans="1:6">
      <c r="A159" s="6" t="s">
        <v>250</v>
      </c>
      <c r="B159" s="7" t="s">
        <v>66</v>
      </c>
      <c r="D159" s="30">
        <v>4002.9478725599993</v>
      </c>
      <c r="E159" s="30">
        <v>1176.6248813999998</v>
      </c>
      <c r="F159" s="30">
        <v>3759.5547460399998</v>
      </c>
    </row>
    <row r="160" spans="1:6">
      <c r="A160" s="6" t="s">
        <v>251</v>
      </c>
      <c r="B160" s="7" t="s">
        <v>66</v>
      </c>
      <c r="D160" s="30">
        <v>18884.797531415199</v>
      </c>
      <c r="E160" s="30">
        <v>5895.0626285379985</v>
      </c>
      <c r="F160" s="30">
        <v>12831.2430980468</v>
      </c>
    </row>
    <row r="161" spans="1:6">
      <c r="A161" s="6" t="s">
        <v>252</v>
      </c>
      <c r="B161" s="7" t="s">
        <v>66</v>
      </c>
      <c r="D161" s="30">
        <v>10176.047737721601</v>
      </c>
      <c r="E161" s="30">
        <v>3133.3169443040006</v>
      </c>
      <c r="F161" s="30">
        <v>4312.5742189743996</v>
      </c>
    </row>
    <row r="162" spans="1:6">
      <c r="A162" s="6" t="s">
        <v>253</v>
      </c>
      <c r="B162" s="7" t="s">
        <v>66</v>
      </c>
      <c r="D162" s="30">
        <v>1756.4720067999997</v>
      </c>
      <c r="E162" s="30">
        <v>545.06081699999993</v>
      </c>
      <c r="F162" s="30">
        <v>1100.3293762000001</v>
      </c>
    </row>
    <row r="163" spans="1:6">
      <c r="A163" s="6" t="s">
        <v>254</v>
      </c>
      <c r="B163" s="7" t="s">
        <v>66</v>
      </c>
      <c r="D163" s="30">
        <v>2305.2186792712</v>
      </c>
      <c r="E163" s="30">
        <v>730.19389817799993</v>
      </c>
      <c r="F163" s="30">
        <v>1188.2355495508</v>
      </c>
    </row>
    <row r="164" spans="1:6">
      <c r="A164" s="6" t="s">
        <v>255</v>
      </c>
      <c r="B164" s="7" t="s">
        <v>66</v>
      </c>
      <c r="D164" s="30">
        <v>24867.850059348802</v>
      </c>
      <c r="E164" s="30">
        <v>7905.4131483720003</v>
      </c>
      <c r="F164" s="30">
        <v>22251.894729279204</v>
      </c>
    </row>
    <row r="165" spans="1:6">
      <c r="A165" s="6" t="s">
        <v>256</v>
      </c>
      <c r="B165" s="7" t="s">
        <v>66</v>
      </c>
      <c r="D165" s="30">
        <v>5542.430563599999</v>
      </c>
      <c r="E165" s="30">
        <v>1714.8788089999998</v>
      </c>
      <c r="F165" s="30">
        <v>4038.4256274000004</v>
      </c>
    </row>
    <row r="166" spans="1:6">
      <c r="A166" s="6" t="s">
        <v>257</v>
      </c>
      <c r="B166" s="7" t="s">
        <v>66</v>
      </c>
      <c r="D166" s="30">
        <v>4002.9478725599993</v>
      </c>
      <c r="E166" s="30">
        <v>1176.6248813999998</v>
      </c>
      <c r="F166" s="30">
        <v>3759.5547460399998</v>
      </c>
    </row>
    <row r="167" spans="1:6">
      <c r="A167" s="6" t="s">
        <v>258</v>
      </c>
      <c r="B167" s="7" t="s">
        <v>66</v>
      </c>
      <c r="D167" s="30">
        <v>18884.797531415199</v>
      </c>
      <c r="E167" s="30">
        <v>5895.0626285379985</v>
      </c>
      <c r="F167" s="30">
        <v>12831.2430980468</v>
      </c>
    </row>
    <row r="168" spans="1:6">
      <c r="A168" s="6" t="s">
        <v>259</v>
      </c>
      <c r="B168" s="7" t="s">
        <v>66</v>
      </c>
      <c r="D168" s="30">
        <v>10176.047737721601</v>
      </c>
      <c r="E168" s="30">
        <v>3133.3169443040006</v>
      </c>
      <c r="F168" s="30">
        <v>4312.5742189743996</v>
      </c>
    </row>
    <row r="169" spans="1:6">
      <c r="A169" s="6" t="s">
        <v>260</v>
      </c>
      <c r="B169" s="7" t="s">
        <v>66</v>
      </c>
      <c r="D169" s="30">
        <v>1756.4720067999997</v>
      </c>
      <c r="E169" s="30">
        <v>545.06081699999993</v>
      </c>
      <c r="F169" s="30">
        <v>1100.3293762000001</v>
      </c>
    </row>
    <row r="170" spans="1:6">
      <c r="A170" s="6" t="s">
        <v>261</v>
      </c>
      <c r="B170" s="7" t="s">
        <v>66</v>
      </c>
      <c r="D170" s="30">
        <v>2305.2186792712</v>
      </c>
      <c r="E170" s="30">
        <v>730.19389817799993</v>
      </c>
      <c r="F170" s="30">
        <v>1188.2355495508</v>
      </c>
    </row>
    <row r="171" spans="1:6">
      <c r="A171" s="6" t="s">
        <v>262</v>
      </c>
      <c r="B171" s="7" t="s">
        <v>66</v>
      </c>
      <c r="D171" s="30">
        <v>24867.850059348802</v>
      </c>
      <c r="E171" s="30">
        <v>7905.4131483720003</v>
      </c>
      <c r="F171" s="30">
        <v>22251.894729279204</v>
      </c>
    </row>
    <row r="172" spans="1:6">
      <c r="A172" s="6" t="s">
        <v>263</v>
      </c>
      <c r="B172" s="7" t="s">
        <v>66</v>
      </c>
      <c r="D172" s="30">
        <v>5542.430563599999</v>
      </c>
      <c r="E172" s="30">
        <v>1714.8788089999998</v>
      </c>
      <c r="F172" s="30">
        <v>4038.4256274000004</v>
      </c>
    </row>
    <row r="173" spans="1:6">
      <c r="A173" s="6" t="s">
        <v>264</v>
      </c>
      <c r="B173" s="7" t="s">
        <v>66</v>
      </c>
      <c r="D173" s="30">
        <v>4002.9478725599993</v>
      </c>
      <c r="E173" s="30">
        <v>1176.6248813999998</v>
      </c>
      <c r="F173" s="30">
        <v>3759.5547460399998</v>
      </c>
    </row>
    <row r="174" spans="1:6">
      <c r="A174" s="6" t="s">
        <v>265</v>
      </c>
      <c r="B174" s="7" t="s">
        <v>66</v>
      </c>
      <c r="D174" s="30">
        <v>18884.797531415199</v>
      </c>
      <c r="E174" s="30">
        <v>5895.0626285379985</v>
      </c>
      <c r="F174" s="30">
        <v>12831.2430980468</v>
      </c>
    </row>
    <row r="175" spans="1:6">
      <c r="A175" s="6" t="s">
        <v>266</v>
      </c>
      <c r="B175" s="7" t="s">
        <v>66</v>
      </c>
      <c r="D175" s="30">
        <v>10176.047737721601</v>
      </c>
      <c r="E175" s="30">
        <v>3133.3169443040006</v>
      </c>
      <c r="F175" s="30">
        <v>4312.5742189743996</v>
      </c>
    </row>
    <row r="176" spans="1:6">
      <c r="A176" s="6" t="s">
        <v>267</v>
      </c>
      <c r="B176" s="7" t="s">
        <v>66</v>
      </c>
      <c r="D176" s="30">
        <v>1756.4720067999997</v>
      </c>
      <c r="E176" s="30">
        <v>545.06081699999993</v>
      </c>
      <c r="F176" s="30">
        <v>1100.3293762000001</v>
      </c>
    </row>
    <row r="177" spans="1:6">
      <c r="A177" s="6" t="s">
        <v>268</v>
      </c>
      <c r="B177" s="7" t="s">
        <v>66</v>
      </c>
      <c r="D177" s="30">
        <v>2305.2186792712</v>
      </c>
      <c r="E177" s="30">
        <v>730.19389817799993</v>
      </c>
      <c r="F177" s="30">
        <v>1188.2355495508</v>
      </c>
    </row>
    <row r="178" spans="1:6">
      <c r="A178" s="6" t="s">
        <v>269</v>
      </c>
      <c r="B178" s="7" t="s">
        <v>66</v>
      </c>
      <c r="D178" s="30">
        <v>24867.850059348802</v>
      </c>
      <c r="E178" s="30">
        <v>7905.4131483720003</v>
      </c>
      <c r="F178" s="30">
        <v>22251.894729279204</v>
      </c>
    </row>
    <row r="179" spans="1:6">
      <c r="A179" s="6" t="s">
        <v>270</v>
      </c>
      <c r="B179" s="7" t="s">
        <v>66</v>
      </c>
      <c r="D179" s="30">
        <v>5542.430563599999</v>
      </c>
      <c r="E179" s="30">
        <v>1714.8788089999998</v>
      </c>
      <c r="F179" s="30">
        <v>4038.4256274000004</v>
      </c>
    </row>
    <row r="180" spans="1:6">
      <c r="A180" s="6" t="s">
        <v>271</v>
      </c>
      <c r="B180" s="7" t="s">
        <v>66</v>
      </c>
      <c r="D180" s="30">
        <v>4002.9478725599993</v>
      </c>
      <c r="E180" s="30">
        <v>1176.6248813999998</v>
      </c>
      <c r="F180" s="30">
        <v>3759.5547460399998</v>
      </c>
    </row>
    <row r="181" spans="1:6">
      <c r="A181" s="6" t="s">
        <v>272</v>
      </c>
      <c r="B181" s="7" t="s">
        <v>66</v>
      </c>
      <c r="D181" s="30">
        <v>18884.797531415199</v>
      </c>
      <c r="E181" s="30">
        <v>5895.0626285379985</v>
      </c>
      <c r="F181" s="30">
        <v>12831.2430980468</v>
      </c>
    </row>
    <row r="182" spans="1:6">
      <c r="A182" s="6" t="s">
        <v>273</v>
      </c>
      <c r="B182" s="7" t="s">
        <v>66</v>
      </c>
      <c r="D182" s="30">
        <v>10176.047737721601</v>
      </c>
      <c r="E182" s="30">
        <v>3133.3169443040006</v>
      </c>
      <c r="F182" s="30">
        <v>4312.5742189743996</v>
      </c>
    </row>
    <row r="183" spans="1:6">
      <c r="A183" s="6" t="s">
        <v>274</v>
      </c>
      <c r="B183" s="7" t="s">
        <v>66</v>
      </c>
      <c r="D183" s="30">
        <v>1756.4720067999997</v>
      </c>
      <c r="E183" s="30">
        <v>545.06081699999993</v>
      </c>
      <c r="F183" s="30">
        <v>1100.3293762000001</v>
      </c>
    </row>
    <row r="184" spans="1:6">
      <c r="A184" s="6" t="s">
        <v>275</v>
      </c>
      <c r="B184" s="7" t="s">
        <v>66</v>
      </c>
      <c r="D184" s="30">
        <v>2305.2186792712</v>
      </c>
      <c r="E184" s="30">
        <v>730.19389817799993</v>
      </c>
      <c r="F184" s="30">
        <v>1188.2355495508</v>
      </c>
    </row>
    <row r="185" spans="1:6">
      <c r="A185" s="6" t="s">
        <v>276</v>
      </c>
      <c r="B185" s="7" t="s">
        <v>66</v>
      </c>
      <c r="D185" s="30">
        <v>24867.850059348802</v>
      </c>
      <c r="E185" s="30">
        <v>7905.4131483720003</v>
      </c>
      <c r="F185" s="30">
        <v>22251.894729279204</v>
      </c>
    </row>
    <row r="186" spans="1:6">
      <c r="A186" s="6" t="s">
        <v>277</v>
      </c>
      <c r="B186" s="7" t="s">
        <v>66</v>
      </c>
      <c r="D186" s="30">
        <v>5542.430563599999</v>
      </c>
      <c r="E186" s="30">
        <v>1714.8788089999998</v>
      </c>
      <c r="F186" s="30">
        <v>4038.4256274000004</v>
      </c>
    </row>
    <row r="187" spans="1:6">
      <c r="A187" s="6" t="s">
        <v>278</v>
      </c>
      <c r="B187" s="7" t="s">
        <v>66</v>
      </c>
      <c r="D187" s="30">
        <v>4002.9478725599993</v>
      </c>
      <c r="E187" s="30">
        <v>1176.6248813999998</v>
      </c>
      <c r="F187" s="30">
        <v>3759.5547460399998</v>
      </c>
    </row>
    <row r="188" spans="1:6">
      <c r="A188" s="6" t="s">
        <v>279</v>
      </c>
      <c r="B188" s="7" t="s">
        <v>66</v>
      </c>
      <c r="D188" s="30">
        <v>18884.797531415199</v>
      </c>
      <c r="E188" s="30">
        <v>5895.0626285379985</v>
      </c>
      <c r="F188" s="30">
        <v>12831.2430980468</v>
      </c>
    </row>
    <row r="189" spans="1:6">
      <c r="A189" s="6" t="s">
        <v>280</v>
      </c>
      <c r="B189" s="7" t="s">
        <v>66</v>
      </c>
      <c r="D189" s="30">
        <v>10176.047737721601</v>
      </c>
      <c r="E189" s="30">
        <v>3133.3169443040006</v>
      </c>
      <c r="F189" s="30">
        <v>4312.5742189743996</v>
      </c>
    </row>
    <row r="190" spans="1:6">
      <c r="A190" s="6" t="s">
        <v>281</v>
      </c>
      <c r="B190" s="7" t="s">
        <v>66</v>
      </c>
      <c r="D190" s="30">
        <v>1756.4720067999997</v>
      </c>
      <c r="E190" s="30">
        <v>545.06081699999993</v>
      </c>
      <c r="F190" s="30">
        <v>1100.3293762000001</v>
      </c>
    </row>
    <row r="191" spans="1:6">
      <c r="A191" s="6" t="s">
        <v>282</v>
      </c>
      <c r="B191" s="7" t="s">
        <v>66</v>
      </c>
      <c r="D191" s="30">
        <v>2305.2186792712</v>
      </c>
      <c r="E191" s="30">
        <v>730.19389817799993</v>
      </c>
      <c r="F191" s="30">
        <v>1188.2355495508</v>
      </c>
    </row>
    <row r="192" spans="1:6">
      <c r="A192" s="6" t="s">
        <v>283</v>
      </c>
      <c r="B192" s="7" t="s">
        <v>66</v>
      </c>
      <c r="D192" s="30">
        <v>24867.850059348802</v>
      </c>
      <c r="E192" s="30">
        <v>7905.4131483720003</v>
      </c>
      <c r="F192" s="30">
        <v>22251.894729279204</v>
      </c>
    </row>
    <row r="193" spans="1:6">
      <c r="A193" s="6" t="s">
        <v>284</v>
      </c>
      <c r="B193" s="7" t="s">
        <v>66</v>
      </c>
      <c r="D193" s="30">
        <v>5542.430563599999</v>
      </c>
      <c r="E193" s="30">
        <v>1714.8788089999998</v>
      </c>
      <c r="F193" s="30">
        <v>4038.4256274000004</v>
      </c>
    </row>
    <row r="194" spans="1:6">
      <c r="A194" s="6" t="s">
        <v>285</v>
      </c>
      <c r="B194" s="7" t="s">
        <v>66</v>
      </c>
      <c r="D194" s="30">
        <v>4002.9478725599993</v>
      </c>
      <c r="E194" s="30">
        <v>1176.6248813999998</v>
      </c>
      <c r="F194" s="30">
        <v>3759.5547460399998</v>
      </c>
    </row>
    <row r="195" spans="1:6">
      <c r="A195" s="6" t="s">
        <v>286</v>
      </c>
      <c r="B195" s="7" t="s">
        <v>66</v>
      </c>
      <c r="D195" s="30">
        <v>18884.797531415199</v>
      </c>
      <c r="E195" s="30">
        <v>5895.0626285379985</v>
      </c>
      <c r="F195" s="30">
        <v>12831.2430980468</v>
      </c>
    </row>
    <row r="196" spans="1:6">
      <c r="A196" s="6" t="s">
        <v>287</v>
      </c>
      <c r="B196" s="7" t="s">
        <v>66</v>
      </c>
      <c r="D196" s="30">
        <v>10176.047737721601</v>
      </c>
      <c r="E196" s="30">
        <v>3133.3169443040006</v>
      </c>
      <c r="F196" s="30">
        <v>4312.5742189743996</v>
      </c>
    </row>
    <row r="197" spans="1:6">
      <c r="A197" s="6" t="s">
        <v>288</v>
      </c>
      <c r="B197" s="7" t="s">
        <v>66</v>
      </c>
      <c r="D197" s="30">
        <v>1756.4720067999997</v>
      </c>
      <c r="E197" s="30">
        <v>545.06081699999993</v>
      </c>
      <c r="F197" s="30">
        <v>1100.3293762000001</v>
      </c>
    </row>
    <row r="198" spans="1:6">
      <c r="A198" s="6" t="s">
        <v>289</v>
      </c>
      <c r="B198" s="7" t="s">
        <v>66</v>
      </c>
      <c r="D198" s="30">
        <v>2305.2186792712</v>
      </c>
      <c r="E198" s="30">
        <v>730.19389817799993</v>
      </c>
      <c r="F198" s="30">
        <v>1188.2355495508</v>
      </c>
    </row>
    <row r="199" spans="1:6">
      <c r="A199" s="6" t="s">
        <v>290</v>
      </c>
      <c r="B199" s="7" t="s">
        <v>66</v>
      </c>
      <c r="D199" s="30">
        <v>24867.850059348802</v>
      </c>
      <c r="E199" s="30">
        <v>7905.4131483720003</v>
      </c>
      <c r="F199" s="30">
        <v>22251.894729279204</v>
      </c>
    </row>
    <row r="200" spans="1:6">
      <c r="A200" s="6" t="s">
        <v>291</v>
      </c>
      <c r="B200" s="7" t="s">
        <v>66</v>
      </c>
      <c r="D200" s="30">
        <v>5542.430563599999</v>
      </c>
      <c r="E200" s="30">
        <v>1714.8788089999998</v>
      </c>
      <c r="F200" s="30">
        <v>4038.4256274000004</v>
      </c>
    </row>
    <row r="201" spans="1:6">
      <c r="A201" s="6" t="s">
        <v>292</v>
      </c>
      <c r="B201" s="7" t="s">
        <v>66</v>
      </c>
      <c r="D201" s="30">
        <v>4002.9478725599993</v>
      </c>
      <c r="E201" s="30">
        <v>1176.6248813999998</v>
      </c>
      <c r="F201" s="30">
        <v>3759.5547460399998</v>
      </c>
    </row>
    <row r="202" spans="1:6">
      <c r="A202" s="6" t="s">
        <v>293</v>
      </c>
      <c r="B202" s="7" t="s">
        <v>66</v>
      </c>
      <c r="D202" s="30">
        <v>18884.797531415199</v>
      </c>
      <c r="E202" s="30">
        <v>5895.0626285379985</v>
      </c>
      <c r="F202" s="30">
        <v>12831.2430980468</v>
      </c>
    </row>
    <row r="203" spans="1:6">
      <c r="A203" s="6" t="s">
        <v>294</v>
      </c>
      <c r="B203" s="7" t="s">
        <v>66</v>
      </c>
      <c r="D203" s="30">
        <v>10176.047737721601</v>
      </c>
      <c r="E203" s="30">
        <v>3133.3169443040006</v>
      </c>
      <c r="F203" s="30">
        <v>4312.5742189743996</v>
      </c>
    </row>
    <row r="204" spans="1:6">
      <c r="A204" s="6" t="s">
        <v>295</v>
      </c>
      <c r="B204" s="7" t="s">
        <v>66</v>
      </c>
      <c r="D204" s="30">
        <v>1756.4720067999997</v>
      </c>
      <c r="E204" s="30">
        <v>545.06081699999993</v>
      </c>
      <c r="F204" s="30">
        <v>1100.3293762000001</v>
      </c>
    </row>
    <row r="205" spans="1:6">
      <c r="A205" s="6" t="s">
        <v>296</v>
      </c>
      <c r="B205" s="7" t="s">
        <v>66</v>
      </c>
      <c r="D205" s="30">
        <v>2305.2186792712</v>
      </c>
      <c r="E205" s="30">
        <v>730.19389817799993</v>
      </c>
      <c r="F205" s="30">
        <v>1188.2355495508</v>
      </c>
    </row>
    <row r="206" spans="1:6">
      <c r="A206" s="6" t="s">
        <v>297</v>
      </c>
      <c r="B206" s="7" t="s">
        <v>66</v>
      </c>
      <c r="D206" s="30">
        <v>24867.850059348802</v>
      </c>
      <c r="E206" s="30">
        <v>7905.4131483720003</v>
      </c>
      <c r="F206" s="30">
        <v>22251.894729279204</v>
      </c>
    </row>
    <row r="207" spans="1:6">
      <c r="A207" s="6" t="s">
        <v>298</v>
      </c>
      <c r="B207" s="7" t="s">
        <v>66</v>
      </c>
      <c r="D207" s="30">
        <v>5542.430563599999</v>
      </c>
      <c r="E207" s="30">
        <v>1714.8788089999998</v>
      </c>
      <c r="F207" s="30">
        <v>4038.4256274000004</v>
      </c>
    </row>
    <row r="208" spans="1:6">
      <c r="A208" s="6" t="s">
        <v>299</v>
      </c>
      <c r="B208" s="7" t="s">
        <v>66</v>
      </c>
      <c r="D208" s="30">
        <v>4002.9478725599993</v>
      </c>
      <c r="E208" s="30">
        <v>1176.6248813999998</v>
      </c>
      <c r="F208" s="30">
        <v>3759.5547460399998</v>
      </c>
    </row>
    <row r="209" spans="4:6">
      <c r="D209" s="30">
        <f>AVERAGE(D3:D208)</f>
        <v>17610.471546283174</v>
      </c>
      <c r="E209" s="30">
        <f t="shared" ref="E209:F209" si="0">AVERAGE(E3:E208)</f>
        <v>5525.0790249312467</v>
      </c>
      <c r="F209" s="30">
        <f t="shared" si="0"/>
        <v>12805.831690382678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9"/>
  <dimension ref="A1:F16"/>
  <sheetViews>
    <sheetView workbookViewId="0">
      <selection activeCell="D22" sqref="D22"/>
    </sheetView>
  </sheetViews>
  <sheetFormatPr defaultRowHeight="15"/>
  <cols>
    <col min="1" max="1" width="25.7109375" customWidth="1"/>
    <col min="4" max="6" width="20.7109375" customWidth="1"/>
  </cols>
  <sheetData>
    <row r="1" spans="1:6">
      <c r="A1" s="4" t="s">
        <v>44</v>
      </c>
      <c r="D1" s="2" t="s">
        <v>40</v>
      </c>
      <c r="E1" s="2" t="s">
        <v>42</v>
      </c>
      <c r="F1" s="2" t="s">
        <v>41</v>
      </c>
    </row>
    <row r="2" spans="1:6">
      <c r="A2" s="9"/>
      <c r="D2" s="30"/>
      <c r="E2" s="30"/>
      <c r="F2" s="30"/>
    </row>
    <row r="3" spans="1:6">
      <c r="A3" s="1" t="s">
        <v>94</v>
      </c>
      <c r="D3" s="30">
        <v>62205.101572247186</v>
      </c>
      <c r="E3" s="30">
        <v>19374.257930617998</v>
      </c>
      <c r="F3" s="30">
        <v>34775.217507134803</v>
      </c>
    </row>
    <row r="4" spans="1:6">
      <c r="A4" s="1" t="s">
        <v>95</v>
      </c>
      <c r="D4" s="30">
        <v>185408.83872453042</v>
      </c>
      <c r="E4" s="30">
        <v>58687.478411325996</v>
      </c>
      <c r="F4" s="30">
        <v>184768.98199014363</v>
      </c>
    </row>
    <row r="5" spans="1:6">
      <c r="A5" s="1" t="s">
        <v>96</v>
      </c>
      <c r="D5" s="30">
        <v>78490.870351146397</v>
      </c>
      <c r="E5" s="30">
        <v>25039.562277866</v>
      </c>
      <c r="F5" s="30">
        <v>52654.250126987601</v>
      </c>
    </row>
    <row r="6" spans="1:6">
      <c r="A6" s="1" t="s">
        <v>97</v>
      </c>
      <c r="D6" s="30">
        <v>62205.101572247186</v>
      </c>
      <c r="E6" s="30">
        <v>19374.257930617998</v>
      </c>
      <c r="F6" s="30">
        <v>34775.217507134803</v>
      </c>
    </row>
    <row r="7" spans="1:6">
      <c r="A7" s="1" t="s">
        <v>98</v>
      </c>
      <c r="D7" s="30">
        <v>185408.83872453042</v>
      </c>
      <c r="E7" s="30">
        <v>58687.478411325996</v>
      </c>
      <c r="F7" s="30">
        <v>184768.98199014363</v>
      </c>
    </row>
    <row r="8" spans="1:6">
      <c r="A8" s="1" t="s">
        <v>99</v>
      </c>
      <c r="D8" s="30">
        <v>78490.870351146397</v>
      </c>
      <c r="E8" s="30">
        <v>25039.562277866</v>
      </c>
      <c r="F8" s="30">
        <v>52654.250126987601</v>
      </c>
    </row>
    <row r="9" spans="1:6">
      <c r="A9" s="1" t="s">
        <v>100</v>
      </c>
      <c r="D9" s="30">
        <v>62205.101572247186</v>
      </c>
      <c r="E9" s="30">
        <v>19374.257930617998</v>
      </c>
      <c r="F9" s="30">
        <v>34775.217507134803</v>
      </c>
    </row>
    <row r="10" spans="1:6">
      <c r="A10" s="1" t="s">
        <v>101</v>
      </c>
      <c r="D10" s="30">
        <v>185408.83872453042</v>
      </c>
      <c r="E10" s="30">
        <v>58687.478411325996</v>
      </c>
      <c r="F10" s="30">
        <v>184768.98199014363</v>
      </c>
    </row>
    <row r="11" spans="1:6">
      <c r="A11" s="1" t="s">
        <v>102</v>
      </c>
      <c r="D11" s="30">
        <v>78490.870351146397</v>
      </c>
      <c r="E11" s="30">
        <v>25039.562277866</v>
      </c>
      <c r="F11" s="30">
        <v>52654.250126987601</v>
      </c>
    </row>
    <row r="12" spans="1:6">
      <c r="A12" s="1" t="s">
        <v>103</v>
      </c>
      <c r="D12" s="30">
        <v>62205.101572247186</v>
      </c>
      <c r="E12" s="30">
        <v>19374.257930617998</v>
      </c>
      <c r="F12" s="30">
        <v>34775.217507134803</v>
      </c>
    </row>
    <row r="13" spans="1:6">
      <c r="A13" s="1" t="s">
        <v>104</v>
      </c>
      <c r="D13" s="30">
        <v>185408.83872453042</v>
      </c>
      <c r="E13" s="30">
        <v>58687.478411325996</v>
      </c>
      <c r="F13" s="30">
        <v>184768.98199014363</v>
      </c>
    </row>
    <row r="14" spans="1:6">
      <c r="A14" s="1" t="s">
        <v>105</v>
      </c>
      <c r="D14" s="30">
        <v>62205.101572247186</v>
      </c>
      <c r="E14" s="30">
        <v>19374.257930617998</v>
      </c>
      <c r="F14" s="30">
        <v>34775.217507134803</v>
      </c>
    </row>
    <row r="15" spans="1:6">
      <c r="A15" s="1" t="s">
        <v>106</v>
      </c>
      <c r="D15" s="30">
        <v>185408.83872453042</v>
      </c>
      <c r="E15" s="30">
        <v>58687.478411325996</v>
      </c>
      <c r="F15" s="30">
        <v>184768.98199014363</v>
      </c>
    </row>
    <row r="16" spans="1:6">
      <c r="A16" s="1" t="s">
        <v>107</v>
      </c>
      <c r="D16" s="30">
        <v>78490.870351146397</v>
      </c>
      <c r="E16" s="30">
        <v>25039.562277866</v>
      </c>
      <c r="F16" s="30">
        <v>52654.250126987601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0"/>
  <dimension ref="A1:U208"/>
  <sheetViews>
    <sheetView workbookViewId="0">
      <selection activeCell="D143" sqref="D143"/>
    </sheetView>
  </sheetViews>
  <sheetFormatPr defaultRowHeight="15"/>
  <cols>
    <col min="1" max="1" width="36.28515625" customWidth="1"/>
    <col min="3" max="6" width="25.7109375" customWidth="1"/>
    <col min="8" max="11" width="25.7109375" customWidth="1"/>
    <col min="13" max="16" width="25.7109375" customWidth="1"/>
    <col min="18" max="21" width="25.7109375" customWidth="1"/>
  </cols>
  <sheetData>
    <row r="1" spans="1:21">
      <c r="A1" s="4" t="s">
        <v>9</v>
      </c>
      <c r="B1" s="5" t="s">
        <v>10</v>
      </c>
      <c r="C1" s="78" t="s">
        <v>73</v>
      </c>
      <c r="D1" s="2" t="s">
        <v>79</v>
      </c>
      <c r="E1" s="2" t="s">
        <v>78</v>
      </c>
      <c r="F1" s="2" t="s">
        <v>80</v>
      </c>
      <c r="H1" s="78" t="s">
        <v>76</v>
      </c>
      <c r="I1" s="2" t="s">
        <v>40</v>
      </c>
      <c r="J1" s="2" t="s">
        <v>42</v>
      </c>
      <c r="K1" s="2" t="s">
        <v>41</v>
      </c>
      <c r="M1" s="78" t="s">
        <v>77</v>
      </c>
      <c r="N1" s="2" t="s">
        <v>40</v>
      </c>
      <c r="O1" s="2" t="s">
        <v>42</v>
      </c>
      <c r="P1" s="2" t="s">
        <v>41</v>
      </c>
      <c r="R1" s="78" t="s">
        <v>92</v>
      </c>
      <c r="S1" s="2" t="s">
        <v>40</v>
      </c>
      <c r="T1" s="2" t="s">
        <v>42</v>
      </c>
      <c r="U1" s="2" t="s">
        <v>41</v>
      </c>
    </row>
    <row r="2" spans="1:21">
      <c r="A2" s="9"/>
      <c r="B2" s="10"/>
      <c r="D2" s="30">
        <f>AVERAGE(D3:D208)</f>
        <v>9176.4048587766538</v>
      </c>
      <c r="E2" s="30">
        <f t="shared" ref="E2:F2" si="0">AVERAGE(E3:E208)</f>
        <v>11240.460420250947</v>
      </c>
      <c r="F2" s="30">
        <f t="shared" si="0"/>
        <v>8839.2952517657523</v>
      </c>
      <c r="I2" s="30">
        <f>AVERAGE(I3:I208)</f>
        <v>2129.965702379403</v>
      </c>
      <c r="J2" s="30">
        <f t="shared" ref="J2" si="1">AVERAGE(J3:J208)</f>
        <v>592.40063473118687</v>
      </c>
      <c r="K2" s="30">
        <f t="shared" ref="K2" si="2">AVERAGE(K3:K208)</f>
        <v>459.94771580242366</v>
      </c>
      <c r="N2" s="30">
        <f>AVERAGE(N3:N208)</f>
        <v>2408.2677756890457</v>
      </c>
      <c r="O2" s="30">
        <f t="shared" ref="O2" si="3">AVERAGE(O3:O208)</f>
        <v>655.84620044877238</v>
      </c>
      <c r="P2" s="30">
        <f t="shared" ref="P2" si="4">AVERAGE(P3:P208)</f>
        <v>2048.8346052893844</v>
      </c>
      <c r="S2" s="30">
        <f>AVERAGE(S3:S208)</f>
        <v>69.816521559860064</v>
      </c>
      <c r="T2" s="30">
        <f t="shared" ref="T2:U2" si="5">AVERAGE(T3:T208)</f>
        <v>20.361847043820696</v>
      </c>
      <c r="U2" s="30">
        <f t="shared" si="5"/>
        <v>4.3157205189229177</v>
      </c>
    </row>
    <row r="3" spans="1:21">
      <c r="A3" s="6" t="s">
        <v>94</v>
      </c>
      <c r="B3" s="7" t="s">
        <v>66</v>
      </c>
      <c r="D3" s="30">
        <v>8296.836067347067</v>
      </c>
      <c r="E3" s="30">
        <v>11017.247958460262</v>
      </c>
      <c r="F3" s="30">
        <v>9528.2404850431394</v>
      </c>
      <c r="G3" s="30"/>
      <c r="H3" s="30"/>
      <c r="I3" s="30">
        <v>5315.6003065528339</v>
      </c>
      <c r="J3" s="30">
        <v>1484.9067300220795</v>
      </c>
      <c r="K3" s="30">
        <v>1496.7485475764977</v>
      </c>
      <c r="L3" s="30"/>
      <c r="M3" s="30"/>
      <c r="N3" s="30">
        <v>6661.5144069519156</v>
      </c>
      <c r="O3" s="30">
        <v>1811.438751139784</v>
      </c>
      <c r="P3" s="30">
        <v>7572.711801678387</v>
      </c>
      <c r="S3" s="30">
        <v>198.05303935172853</v>
      </c>
      <c r="T3" s="30">
        <v>58.343676727721288</v>
      </c>
      <c r="U3" s="30">
        <v>12.755566049532195</v>
      </c>
    </row>
    <row r="4" spans="1:21">
      <c r="A4" s="6" t="s">
        <v>95</v>
      </c>
      <c r="B4" s="7" t="s">
        <v>66</v>
      </c>
      <c r="D4" s="30">
        <v>7481.694136690865</v>
      </c>
      <c r="E4" s="30">
        <v>9881.0704198511849</v>
      </c>
      <c r="F4" s="30">
        <v>8291.3418454106886</v>
      </c>
      <c r="G4" s="30"/>
      <c r="H4" s="30"/>
      <c r="I4" s="30">
        <v>1323.5419748115598</v>
      </c>
      <c r="J4" s="30">
        <v>365.22157890890003</v>
      </c>
      <c r="K4" s="30">
        <v>239.83637446763001</v>
      </c>
      <c r="L4" s="30"/>
      <c r="M4" s="30"/>
      <c r="N4" s="30">
        <v>1613.3467486065995</v>
      </c>
      <c r="O4" s="30">
        <v>435.62649269649989</v>
      </c>
      <c r="P4" s="30">
        <v>1018.7517906720549</v>
      </c>
      <c r="S4" s="30">
        <v>47.47339582084399</v>
      </c>
      <c r="T4" s="30">
        <v>12.973117348309998</v>
      </c>
      <c r="U4" s="30">
        <v>2.6745571671874502</v>
      </c>
    </row>
    <row r="5" spans="1:21">
      <c r="A5" s="6" t="s">
        <v>96</v>
      </c>
      <c r="B5" s="7" t="s">
        <v>66</v>
      </c>
      <c r="D5" s="30">
        <v>9513.2335057721702</v>
      </c>
      <c r="E5" s="30">
        <v>11057.164219733466</v>
      </c>
      <c r="F5" s="30">
        <v>8537.9545120509629</v>
      </c>
      <c r="G5" s="30"/>
      <c r="I5" s="30">
        <v>813.72937181563998</v>
      </c>
      <c r="J5" s="30">
        <v>221.81305933909999</v>
      </c>
      <c r="K5" s="30">
        <v>250.95460463721005</v>
      </c>
      <c r="L5" s="30"/>
      <c r="M5" s="30"/>
      <c r="N5" s="30">
        <v>1023.9697952299758</v>
      </c>
      <c r="O5" s="30">
        <v>274.74850245494002</v>
      </c>
      <c r="P5" s="30">
        <v>1459.7321376173506</v>
      </c>
      <c r="S5" s="30">
        <v>27.214178155309597</v>
      </c>
      <c r="T5" s="30">
        <v>7.8490626666339995</v>
      </c>
      <c r="U5" s="30">
        <v>1.7018616398790223</v>
      </c>
    </row>
    <row r="6" spans="1:21">
      <c r="A6" s="6" t="s">
        <v>97</v>
      </c>
      <c r="B6" s="7" t="s">
        <v>66</v>
      </c>
      <c r="D6" s="30">
        <v>11676.903637698562</v>
      </c>
      <c r="E6" s="30">
        <v>13232.460181885832</v>
      </c>
      <c r="F6" s="30">
        <v>9018.3941282644737</v>
      </c>
      <c r="G6" s="30"/>
      <c r="H6" s="30"/>
      <c r="I6" s="30">
        <v>4381.5619957651252</v>
      </c>
      <c r="J6" s="30">
        <v>1218.8096600688118</v>
      </c>
      <c r="K6" s="30">
        <v>831.30244448435781</v>
      </c>
      <c r="L6" s="30"/>
      <c r="M6" s="30"/>
      <c r="N6" s="30">
        <v>3479.902562351926</v>
      </c>
      <c r="O6" s="30">
        <v>963.16103867981474</v>
      </c>
      <c r="P6" s="30">
        <v>3268.6789020532142</v>
      </c>
      <c r="S6" s="30">
        <v>101.07811952778802</v>
      </c>
      <c r="T6" s="30">
        <v>30.852300127310073</v>
      </c>
      <c r="U6" s="30">
        <v>6.9226959364661438</v>
      </c>
    </row>
    <row r="7" spans="1:21">
      <c r="A7" s="6" t="s">
        <v>98</v>
      </c>
      <c r="B7" s="7" t="s">
        <v>66</v>
      </c>
      <c r="D7" s="30">
        <v>9378.5840099149846</v>
      </c>
      <c r="E7" s="30">
        <v>11202.498196719336</v>
      </c>
      <c r="F7" s="30">
        <v>8776.5989938956682</v>
      </c>
      <c r="G7" s="30"/>
      <c r="H7" s="30"/>
      <c r="I7" s="30">
        <v>2262.4315957248891</v>
      </c>
      <c r="J7" s="30">
        <v>627.45652428022004</v>
      </c>
      <c r="K7" s="30">
        <v>249.9283875156986</v>
      </c>
      <c r="L7" s="30"/>
      <c r="N7" s="30">
        <v>2330.2488043276944</v>
      </c>
      <c r="O7" s="30">
        <v>635.72136443523448</v>
      </c>
      <c r="P7" s="30">
        <v>455.57230798428708</v>
      </c>
      <c r="S7" s="30">
        <v>68.440921559844753</v>
      </c>
      <c r="T7" s="30">
        <v>19.590040638331839</v>
      </c>
      <c r="U7" s="30">
        <v>3.7561563136797034</v>
      </c>
    </row>
    <row r="8" spans="1:21">
      <c r="A8" s="6" t="s">
        <v>99</v>
      </c>
      <c r="B8" s="7" t="s">
        <v>66</v>
      </c>
      <c r="D8" s="30">
        <v>8781.8943061908903</v>
      </c>
      <c r="E8" s="30">
        <v>11099.006347445316</v>
      </c>
      <c r="F8" s="30">
        <v>8957.8319547731317</v>
      </c>
      <c r="G8" s="30"/>
      <c r="H8" s="30"/>
      <c r="I8" s="30">
        <v>371.53645847561597</v>
      </c>
      <c r="J8" s="30">
        <v>103.04089275703998</v>
      </c>
      <c r="K8" s="30">
        <v>66.041031854802</v>
      </c>
      <c r="L8" s="30"/>
      <c r="N8" s="30">
        <v>467.11653065638382</v>
      </c>
      <c r="O8" s="30">
        <v>126.47378383695997</v>
      </c>
      <c r="P8" s="30">
        <v>266.92453534841906</v>
      </c>
      <c r="S8" s="30">
        <v>13.728116811684796</v>
      </c>
      <c r="T8" s="30">
        <v>3.9532578856119986</v>
      </c>
      <c r="U8" s="30">
        <v>0.77852262713209996</v>
      </c>
    </row>
    <row r="9" spans="1:21">
      <c r="A9" s="6" t="s">
        <v>100</v>
      </c>
      <c r="B9" s="7" t="s">
        <v>66</v>
      </c>
      <c r="D9" s="30">
        <v>8228.2908921313101</v>
      </c>
      <c r="E9" s="30">
        <v>10487.473395931365</v>
      </c>
      <c r="F9" s="30">
        <v>8721.8254148460965</v>
      </c>
      <c r="G9" s="30"/>
      <c r="H9" s="30"/>
      <c r="I9" s="30">
        <v>493.4118351983717</v>
      </c>
      <c r="J9" s="30">
        <v>138.73311841192898</v>
      </c>
      <c r="K9" s="30">
        <v>67.168092335391719</v>
      </c>
      <c r="L9" s="30"/>
      <c r="M9" s="30"/>
      <c r="N9" s="30">
        <v>618.17592061189271</v>
      </c>
      <c r="O9" s="30">
        <v>168.85390367373179</v>
      </c>
      <c r="P9" s="30">
        <v>142.90898282610164</v>
      </c>
      <c r="S9" s="30">
        <v>18.249473216776032</v>
      </c>
      <c r="T9" s="30">
        <v>5.1127409989000787</v>
      </c>
      <c r="U9" s="30">
        <v>1.0242617462125763</v>
      </c>
    </row>
    <row r="10" spans="1:21">
      <c r="A10" s="6" t="s">
        <v>101</v>
      </c>
      <c r="B10" s="7" t="s">
        <v>66</v>
      </c>
      <c r="D10" s="30">
        <v>7557.6710969984388</v>
      </c>
      <c r="E10" s="30">
        <v>10405.456004002603</v>
      </c>
      <c r="F10" s="30">
        <v>9497.3642917382713</v>
      </c>
      <c r="G10" s="30"/>
      <c r="H10" s="30"/>
      <c r="I10" s="30">
        <v>5920.1308485528334</v>
      </c>
      <c r="J10" s="30">
        <v>1643.9689219820793</v>
      </c>
      <c r="K10" s="30">
        <v>1519.3444337221385</v>
      </c>
      <c r="L10" s="30"/>
      <c r="M10" s="30"/>
      <c r="N10" s="30">
        <v>7214.7374812019152</v>
      </c>
      <c r="O10" s="30">
        <v>1957.001082104784</v>
      </c>
      <c r="P10" s="30">
        <v>7593.3899390600609</v>
      </c>
      <c r="S10" s="30">
        <v>214.00202028422854</v>
      </c>
      <c r="T10" s="30">
        <v>62.540122879571278</v>
      </c>
      <c r="U10" s="30">
        <v>13.351700292969257</v>
      </c>
    </row>
    <row r="11" spans="1:21">
      <c r="A11" s="6" t="s">
        <v>102</v>
      </c>
      <c r="B11" s="7" t="s">
        <v>66</v>
      </c>
      <c r="D11" s="30">
        <v>9601.6173768669705</v>
      </c>
      <c r="E11" s="30">
        <v>11683.821145167307</v>
      </c>
      <c r="F11" s="30">
        <v>8399.2639544573958</v>
      </c>
      <c r="G11" s="30"/>
      <c r="H11" s="30"/>
      <c r="I11" s="30">
        <v>1121.63041881156</v>
      </c>
      <c r="J11" s="30">
        <v>312.0952396289</v>
      </c>
      <c r="K11" s="30">
        <v>232.34669396435001</v>
      </c>
      <c r="L11" s="30"/>
      <c r="M11" s="30"/>
      <c r="N11" s="30">
        <v>1409.5354871065999</v>
      </c>
      <c r="O11" s="30">
        <v>382.00030882649992</v>
      </c>
      <c r="P11" s="30">
        <v>1011.1916427446849</v>
      </c>
      <c r="S11" s="30">
        <v>37.208472844843989</v>
      </c>
      <c r="T11" s="30">
        <v>10.272242809429999</v>
      </c>
      <c r="U11" s="30">
        <v>2.29379147450457</v>
      </c>
    </row>
    <row r="12" spans="1:21">
      <c r="A12" s="6" t="s">
        <v>103</v>
      </c>
      <c r="B12" s="7" t="s">
        <v>66</v>
      </c>
      <c r="D12" s="30">
        <v>11631.084169568316</v>
      </c>
      <c r="E12" s="30">
        <v>12952.93557108387</v>
      </c>
      <c r="F12" s="30">
        <v>8620.446371729884</v>
      </c>
      <c r="G12" s="30"/>
      <c r="H12" s="30"/>
      <c r="I12" s="30">
        <v>933.62375411564005</v>
      </c>
      <c r="J12" s="30">
        <v>253.35929551310005</v>
      </c>
      <c r="K12" s="30">
        <v>255.34062934818479</v>
      </c>
      <c r="L12" s="30"/>
      <c r="M12" s="30"/>
      <c r="N12" s="30">
        <v>741.60411547997592</v>
      </c>
      <c r="O12" s="30">
        <v>200.45332489994001</v>
      </c>
      <c r="P12" s="30">
        <v>1449.4025222912896</v>
      </c>
      <c r="S12" s="30">
        <v>21.504686867809596</v>
      </c>
      <c r="T12" s="30">
        <v>6.3467991148839999</v>
      </c>
      <c r="U12" s="30">
        <v>1.492994723901172</v>
      </c>
    </row>
    <row r="13" spans="1:21">
      <c r="A13" s="6" t="s">
        <v>104</v>
      </c>
      <c r="B13" s="7" t="s">
        <v>66</v>
      </c>
      <c r="D13" s="30">
        <v>9395.4741230291456</v>
      </c>
      <c r="E13" s="30">
        <v>11309.458424250244</v>
      </c>
      <c r="F13" s="30">
        <v>8893.5336980608863</v>
      </c>
      <c r="G13" s="30"/>
      <c r="H13" s="30"/>
      <c r="I13" s="30">
        <v>4193.3449513651249</v>
      </c>
      <c r="J13" s="30">
        <v>1169.286577996812</v>
      </c>
      <c r="K13" s="30">
        <v>824.30349078170627</v>
      </c>
      <c r="L13" s="30"/>
      <c r="M13" s="30"/>
      <c r="N13" s="30">
        <v>4318.6597739519257</v>
      </c>
      <c r="O13" s="30">
        <v>1183.8522218878147</v>
      </c>
      <c r="P13" s="30">
        <v>3299.868547552468</v>
      </c>
      <c r="S13" s="30">
        <v>127.36016393178804</v>
      </c>
      <c r="T13" s="30">
        <v>37.767549732830076</v>
      </c>
      <c r="U13" s="30">
        <v>7.9000081271926224</v>
      </c>
    </row>
    <row r="14" spans="1:21">
      <c r="A14" s="6" t="s">
        <v>105</v>
      </c>
      <c r="B14" s="7" t="s">
        <v>66</v>
      </c>
      <c r="D14" s="30">
        <v>8723.1096313066755</v>
      </c>
      <c r="E14" s="30">
        <v>10642.380563855044</v>
      </c>
      <c r="F14" s="30">
        <v>8719.3040413151884</v>
      </c>
      <c r="G14" s="30"/>
      <c r="H14" s="30"/>
      <c r="I14" s="30">
        <v>2155.5288613248886</v>
      </c>
      <c r="J14" s="30">
        <v>599.32861000822004</v>
      </c>
      <c r="K14" s="30">
        <v>245.96828066281461</v>
      </c>
      <c r="L14" s="30"/>
      <c r="M14" s="30"/>
      <c r="N14" s="30">
        <v>2710.0427072776943</v>
      </c>
      <c r="O14" s="30">
        <v>735.65155240623437</v>
      </c>
      <c r="P14" s="30">
        <v>469.64140028765337</v>
      </c>
      <c r="S14" s="30">
        <v>79.443327050844758</v>
      </c>
      <c r="T14" s="30">
        <v>22.484959277911841</v>
      </c>
      <c r="U14" s="30">
        <v>4.1637296243874351</v>
      </c>
    </row>
    <row r="15" spans="1:21">
      <c r="A15" s="6" t="s">
        <v>106</v>
      </c>
      <c r="B15" s="7" t="s">
        <v>66</v>
      </c>
      <c r="D15" s="30">
        <v>8240.559189874999</v>
      </c>
      <c r="E15" s="30">
        <v>10640.00793189354</v>
      </c>
      <c r="F15" s="30">
        <v>8925.7515208710429</v>
      </c>
      <c r="G15" s="30"/>
      <c r="H15" s="30"/>
      <c r="I15" s="30">
        <v>376.38519467561594</v>
      </c>
      <c r="J15" s="30">
        <v>104.31667711303999</v>
      </c>
      <c r="K15" s="30">
        <v>66.221036645886002</v>
      </c>
      <c r="L15" s="30"/>
      <c r="M15" s="30"/>
      <c r="N15" s="30">
        <v>471.88789340638391</v>
      </c>
      <c r="O15" s="30">
        <v>127.72920993195996</v>
      </c>
      <c r="P15" s="30">
        <v>267.10166772262397</v>
      </c>
      <c r="S15" s="30">
        <v>13.992562069684794</v>
      </c>
      <c r="T15" s="30">
        <v>4.022837897651999</v>
      </c>
      <c r="U15" s="30">
        <v>0.78833990970965995</v>
      </c>
    </row>
    <row r="16" spans="1:21">
      <c r="A16" s="6" t="s">
        <v>107</v>
      </c>
      <c r="B16" s="7" t="s">
        <v>66</v>
      </c>
      <c r="D16" s="30">
        <v>7488.7397453090261</v>
      </c>
      <c r="E16" s="30">
        <v>9873.1587616370125</v>
      </c>
      <c r="F16" s="30">
        <v>8668.252601544018</v>
      </c>
      <c r="G16" s="30"/>
      <c r="H16" s="30"/>
      <c r="I16" s="30">
        <v>549.48033999837173</v>
      </c>
      <c r="J16" s="30">
        <v>153.48568863592899</v>
      </c>
      <c r="K16" s="30">
        <v>69.261653360494449</v>
      </c>
      <c r="L16" s="30"/>
      <c r="M16" s="30"/>
      <c r="N16" s="30">
        <v>669.4858023118926</v>
      </c>
      <c r="O16" s="30">
        <v>182.35439981973178</v>
      </c>
      <c r="P16" s="30">
        <v>144.82486000015729</v>
      </c>
      <c r="S16" s="30">
        <v>19.72869626977603</v>
      </c>
      <c r="T16" s="30">
        <v>5.5019495580400797</v>
      </c>
      <c r="U16" s="30">
        <v>1.0794949603359227</v>
      </c>
    </row>
    <row r="17" spans="1:21">
      <c r="A17" s="6" t="s">
        <v>108</v>
      </c>
      <c r="B17" s="7" t="s">
        <v>66</v>
      </c>
      <c r="D17" s="30">
        <v>9669.3803850700915</v>
      </c>
      <c r="E17" s="30">
        <v>12153.275238437385</v>
      </c>
      <c r="F17" s="30">
        <v>9585.5740240683008</v>
      </c>
      <c r="G17" s="30"/>
      <c r="H17" s="30"/>
      <c r="I17" s="30">
        <v>5017.7016285528334</v>
      </c>
      <c r="J17" s="30">
        <v>1406.5245583820792</v>
      </c>
      <c r="K17" s="30">
        <v>1485.6138171644404</v>
      </c>
      <c r="L17" s="30"/>
      <c r="M17" s="30"/>
      <c r="N17" s="30">
        <v>6303.8176637019142</v>
      </c>
      <c r="O17" s="30">
        <v>1717.3226989547838</v>
      </c>
      <c r="P17" s="30">
        <v>7559.3419645508793</v>
      </c>
      <c r="S17" s="30">
        <v>168.12368316422854</v>
      </c>
      <c r="T17" s="30">
        <v>50.468757813971273</v>
      </c>
      <c r="U17" s="30">
        <v>11.636879270552081</v>
      </c>
    </row>
    <row r="18" spans="1:21">
      <c r="A18" s="6" t="s">
        <v>109</v>
      </c>
      <c r="B18" s="7" t="s">
        <v>66</v>
      </c>
      <c r="D18" s="30">
        <v>11704.617026161195</v>
      </c>
      <c r="E18" s="30">
        <v>13472.180304242225</v>
      </c>
      <c r="F18" s="30">
        <v>8506.3245089034408</v>
      </c>
      <c r="G18" s="30"/>
      <c r="H18" s="30"/>
      <c r="I18" s="30">
        <v>1286.4705789115596</v>
      </c>
      <c r="J18" s="30">
        <v>355.46746876690008</v>
      </c>
      <c r="K18" s="30">
        <v>238.46125302038797</v>
      </c>
      <c r="L18" s="30"/>
      <c r="M18" s="30"/>
      <c r="N18" s="30">
        <v>1021.3170988565998</v>
      </c>
      <c r="O18" s="30">
        <v>279.85349654150002</v>
      </c>
      <c r="P18" s="30">
        <v>996.7911212931499</v>
      </c>
      <c r="S18" s="30">
        <v>29.358618332343994</v>
      </c>
      <c r="T18" s="30">
        <v>8.2068135571799985</v>
      </c>
      <c r="U18" s="30">
        <v>2.0026100113898195</v>
      </c>
    </row>
    <row r="19" spans="1:21">
      <c r="A19" s="6" t="s">
        <v>110</v>
      </c>
      <c r="B19" s="7" t="s">
        <v>66</v>
      </c>
      <c r="D19" s="30">
        <v>9330.6557125361142</v>
      </c>
      <c r="E19" s="30">
        <v>10893.731662506189</v>
      </c>
      <c r="F19" s="30">
        <v>8530.8429711110894</v>
      </c>
      <c r="G19" s="30"/>
      <c r="H19" s="30"/>
      <c r="I19" s="30">
        <v>893.39577401563997</v>
      </c>
      <c r="J19" s="30">
        <v>242.77463477510003</v>
      </c>
      <c r="K19" s="30">
        <v>253.86899313465722</v>
      </c>
      <c r="L19" s="30"/>
      <c r="M19" s="30"/>
      <c r="N19" s="30">
        <v>920.87325937997616</v>
      </c>
      <c r="O19" s="30">
        <v>247.62206328194003</v>
      </c>
      <c r="P19" s="30">
        <v>1455.960618508786</v>
      </c>
      <c r="S19" s="30">
        <v>27.121997258809596</v>
      </c>
      <c r="T19" s="30">
        <v>7.824808316463999</v>
      </c>
      <c r="U19" s="30">
        <v>1.6984894410972879</v>
      </c>
    </row>
    <row r="20" spans="1:21">
      <c r="A20" s="6" t="s">
        <v>111</v>
      </c>
      <c r="B20" s="7" t="s">
        <v>66</v>
      </c>
      <c r="D20" s="30">
        <v>8741.2700254815954</v>
      </c>
      <c r="E20" s="30">
        <v>10758.034143400328</v>
      </c>
      <c r="F20" s="30">
        <v>8857.7297407019068</v>
      </c>
      <c r="G20" s="30"/>
      <c r="H20" s="30"/>
      <c r="I20" s="30">
        <v>3995.3384041651252</v>
      </c>
      <c r="J20" s="30">
        <v>1117.187712460812</v>
      </c>
      <c r="K20" s="30">
        <v>816.9405090650796</v>
      </c>
      <c r="L20" s="30"/>
      <c r="M20" s="30"/>
      <c r="N20" s="30">
        <v>5022.1186685519251</v>
      </c>
      <c r="O20" s="30">
        <v>1368.9441336358145</v>
      </c>
      <c r="P20" s="30">
        <v>3326.0270511604645</v>
      </c>
      <c r="S20" s="30">
        <v>147.73895343978802</v>
      </c>
      <c r="T20" s="30">
        <v>43.129553309870083</v>
      </c>
      <c r="U20" s="30">
        <v>8.6578045570390785</v>
      </c>
    </row>
    <row r="21" spans="1:21">
      <c r="A21" s="6" t="s">
        <v>112</v>
      </c>
      <c r="B21" s="7" t="s">
        <v>66</v>
      </c>
      <c r="D21" s="30">
        <v>8181.1800246424791</v>
      </c>
      <c r="E21" s="30">
        <v>10179.289498254118</v>
      </c>
      <c r="F21" s="30">
        <v>8671.9340263624927</v>
      </c>
      <c r="G21" s="30"/>
      <c r="H21" s="30"/>
      <c r="I21" s="30">
        <v>2183.6506627248891</v>
      </c>
      <c r="J21" s="30">
        <v>606.72793074022002</v>
      </c>
      <c r="K21" s="30">
        <v>247.01002518941277</v>
      </c>
      <c r="L21" s="30"/>
      <c r="M21" s="30"/>
      <c r="N21" s="30">
        <v>2737.7157565276948</v>
      </c>
      <c r="O21" s="30">
        <v>742.93279887123435</v>
      </c>
      <c r="P21" s="30">
        <v>470.66652123138022</v>
      </c>
      <c r="S21" s="30">
        <v>80.977062176844754</v>
      </c>
      <c r="T21" s="30">
        <v>22.888510883791838</v>
      </c>
      <c r="U21" s="30">
        <v>4.2205453365118339</v>
      </c>
    </row>
    <row r="22" spans="1:21">
      <c r="A22" s="6" t="s">
        <v>113</v>
      </c>
      <c r="B22" s="7" t="s">
        <v>66</v>
      </c>
      <c r="D22" s="30">
        <v>7498.8261519083426</v>
      </c>
      <c r="E22" s="30">
        <v>10011.091981444779</v>
      </c>
      <c r="F22" s="30">
        <v>8881.7951674398755</v>
      </c>
      <c r="G22" s="30"/>
      <c r="H22" s="30"/>
      <c r="I22" s="30">
        <v>419.23289187561591</v>
      </c>
      <c r="J22" s="30">
        <v>115.59062964903997</v>
      </c>
      <c r="K22" s="30">
        <v>67.811717281990013</v>
      </c>
      <c r="L22" s="30"/>
      <c r="M22" s="30"/>
      <c r="N22" s="30">
        <v>511.09903845638382</v>
      </c>
      <c r="O22" s="30">
        <v>138.04632420095996</v>
      </c>
      <c r="P22" s="30">
        <v>268.557344765415</v>
      </c>
      <c r="S22" s="30">
        <v>15.122988174184794</v>
      </c>
      <c r="T22" s="30">
        <v>4.320272090861998</v>
      </c>
      <c r="U22" s="30">
        <v>0.83030592031185013</v>
      </c>
    </row>
    <row r="23" spans="1:21">
      <c r="A23" s="6" t="s">
        <v>114</v>
      </c>
      <c r="B23" s="7" t="s">
        <v>66</v>
      </c>
      <c r="D23" s="30">
        <v>9601.5522951408602</v>
      </c>
      <c r="E23" s="30">
        <v>11628.185002160664</v>
      </c>
      <c r="F23" s="30">
        <v>8821.3039662275642</v>
      </c>
      <c r="G23" s="30"/>
      <c r="H23" s="30"/>
      <c r="I23" s="30">
        <v>465.78257199837174</v>
      </c>
      <c r="J23" s="30">
        <v>131.46339279592897</v>
      </c>
      <c r="K23" s="30">
        <v>66.136433852716692</v>
      </c>
      <c r="L23" s="30"/>
      <c r="M23" s="30"/>
      <c r="N23" s="30">
        <v>585.00055531189275</v>
      </c>
      <c r="O23" s="30">
        <v>160.12490495973174</v>
      </c>
      <c r="P23" s="30">
        <v>141.67023654539776</v>
      </c>
      <c r="S23" s="30">
        <v>15.473609741776031</v>
      </c>
      <c r="T23" s="30">
        <v>4.3823644534000792</v>
      </c>
      <c r="U23" s="30">
        <v>0.92061283310180186</v>
      </c>
    </row>
    <row r="24" spans="1:21">
      <c r="A24" s="6" t="s">
        <v>115</v>
      </c>
      <c r="B24" s="7" t="s">
        <v>66</v>
      </c>
      <c r="D24" s="30">
        <v>11764.231655183597</v>
      </c>
      <c r="E24" s="30">
        <v>13887.14143103628</v>
      </c>
      <c r="F24" s="30">
        <v>9673.0795679666662</v>
      </c>
      <c r="G24" s="30"/>
      <c r="H24" s="30"/>
      <c r="I24" s="30">
        <v>5754.4429030528318</v>
      </c>
      <c r="J24" s="30">
        <v>1600.3736261920794</v>
      </c>
      <c r="K24" s="30">
        <v>1513.1514199831847</v>
      </c>
      <c r="L24" s="30"/>
      <c r="M24" s="30"/>
      <c r="N24" s="30">
        <v>4568.7034174519149</v>
      </c>
      <c r="O24" s="30">
        <v>1260.7848466297839</v>
      </c>
      <c r="P24" s="30">
        <v>7494.4876003226709</v>
      </c>
      <c r="S24" s="30">
        <v>133.03932135172852</v>
      </c>
      <c r="T24" s="30">
        <v>41.237469887721275</v>
      </c>
      <c r="U24" s="30">
        <v>10.325510878171137</v>
      </c>
    </row>
    <row r="25" spans="1:21">
      <c r="A25" s="6" t="s">
        <v>116</v>
      </c>
      <c r="B25" s="7" t="s">
        <v>66</v>
      </c>
      <c r="D25" s="30">
        <v>9420.3198747777005</v>
      </c>
      <c r="E25" s="30">
        <v>11529.648485895796</v>
      </c>
      <c r="F25" s="30">
        <v>8390.034370848156</v>
      </c>
      <c r="G25" s="30"/>
      <c r="H25" s="30"/>
      <c r="I25" s="30">
        <v>1231.1620102115598</v>
      </c>
      <c r="J25" s="30">
        <v>340.91485056089999</v>
      </c>
      <c r="K25" s="30">
        <v>236.40964430188203</v>
      </c>
      <c r="L25" s="30"/>
      <c r="M25" s="30"/>
      <c r="N25" s="30">
        <v>1267.7903181565998</v>
      </c>
      <c r="O25" s="30">
        <v>344.7047617755</v>
      </c>
      <c r="P25" s="30">
        <v>1005.933766230084</v>
      </c>
      <c r="S25" s="30">
        <v>37.081735349343994</v>
      </c>
      <c r="T25" s="30">
        <v>10.23889603464</v>
      </c>
      <c r="U25" s="30">
        <v>2.2890902906402801</v>
      </c>
    </row>
    <row r="26" spans="1:21">
      <c r="A26" s="6" t="s">
        <v>117</v>
      </c>
      <c r="B26" s="7" t="s">
        <v>66</v>
      </c>
      <c r="D26" s="30">
        <v>8671.0036334213528</v>
      </c>
      <c r="E26" s="30">
        <v>10303.251165074445</v>
      </c>
      <c r="F26" s="30">
        <v>8505.149031648094</v>
      </c>
      <c r="G26" s="30"/>
      <c r="H26" s="30"/>
      <c r="I26" s="30">
        <v>851.07546521563995</v>
      </c>
      <c r="J26" s="30">
        <v>231.63944703110002</v>
      </c>
      <c r="K26" s="30">
        <v>252.32081450766839</v>
      </c>
      <c r="L26" s="30"/>
      <c r="M26" s="30"/>
      <c r="N26" s="30">
        <v>1071.2248415299759</v>
      </c>
      <c r="O26" s="30">
        <v>287.18210294893998</v>
      </c>
      <c r="P26" s="30">
        <v>1461.4608408043894</v>
      </c>
      <c r="S26" s="30">
        <v>31.477593965809596</v>
      </c>
      <c r="T26" s="30">
        <v>8.9708393461239986</v>
      </c>
      <c r="U26" s="30">
        <v>1.8578276387798203</v>
      </c>
    </row>
    <row r="27" spans="1:21">
      <c r="A27" s="6" t="s">
        <v>118</v>
      </c>
      <c r="B27" s="7" t="s">
        <v>66</v>
      </c>
      <c r="D27" s="30">
        <v>8200.3906550098054</v>
      </c>
      <c r="E27" s="30">
        <v>10302.130520957366</v>
      </c>
      <c r="F27" s="30">
        <v>8828.1279360215012</v>
      </c>
      <c r="G27" s="30"/>
      <c r="H27" s="30"/>
      <c r="I27" s="30">
        <v>4047.4259473651255</v>
      </c>
      <c r="J27" s="30">
        <v>1130.8928244768119</v>
      </c>
      <c r="K27" s="30">
        <v>818.87741283755042</v>
      </c>
      <c r="L27" s="30"/>
      <c r="M27" s="30"/>
      <c r="N27" s="30">
        <v>5073.375027551926</v>
      </c>
      <c r="O27" s="30">
        <v>1382.4305470558147</v>
      </c>
      <c r="P27" s="30">
        <v>3327.9330468940129</v>
      </c>
      <c r="S27" s="30">
        <v>150.579756327788</v>
      </c>
      <c r="T27" s="30">
        <v>43.877016511310075</v>
      </c>
      <c r="U27" s="30">
        <v>8.7634413656227697</v>
      </c>
    </row>
    <row r="28" spans="1:21">
      <c r="A28" s="6" t="s">
        <v>119</v>
      </c>
      <c r="B28" s="7" t="s">
        <v>66</v>
      </c>
      <c r="D28" s="30">
        <v>7438.6324207649886</v>
      </c>
      <c r="E28" s="30">
        <v>9544.7658315076387</v>
      </c>
      <c r="F28" s="30">
        <v>8607.028011510718</v>
      </c>
      <c r="G28" s="30"/>
      <c r="H28" s="30"/>
      <c r="I28" s="30">
        <v>2432.1596311248886</v>
      </c>
      <c r="J28" s="30">
        <v>672.1148359322201</v>
      </c>
      <c r="K28" s="30">
        <v>256.21579597055728</v>
      </c>
      <c r="L28" s="30"/>
      <c r="M28" s="30"/>
      <c r="N28" s="30">
        <v>2965.1333738776943</v>
      </c>
      <c r="O28" s="30">
        <v>802.77021351423446</v>
      </c>
      <c r="P28" s="30">
        <v>479.090983617576</v>
      </c>
      <c r="S28" s="30">
        <v>87.533331088344752</v>
      </c>
      <c r="T28" s="30">
        <v>24.613575924661841</v>
      </c>
      <c r="U28" s="30">
        <v>4.463415882260767</v>
      </c>
    </row>
    <row r="29" spans="1:21">
      <c r="A29" s="6" t="s">
        <v>120</v>
      </c>
      <c r="B29" s="7" t="s">
        <v>66</v>
      </c>
      <c r="D29" s="30">
        <v>9617.8721137387965</v>
      </c>
      <c r="E29" s="30">
        <v>11807.832502512307</v>
      </c>
      <c r="F29" s="30">
        <v>9007.37341253255</v>
      </c>
      <c r="G29" s="30"/>
      <c r="H29" s="30"/>
      <c r="I29" s="30">
        <v>355.27083987561593</v>
      </c>
      <c r="J29" s="30">
        <v>98.761133889039996</v>
      </c>
      <c r="K29" s="30">
        <v>65.437185995350006</v>
      </c>
      <c r="L29" s="30"/>
      <c r="M29" s="30"/>
      <c r="N29" s="30">
        <v>446.53519295638387</v>
      </c>
      <c r="O29" s="30">
        <v>121.05848641095994</v>
      </c>
      <c r="P29" s="30">
        <v>266.160472458605</v>
      </c>
      <c r="S29" s="30">
        <v>11.871239982184795</v>
      </c>
      <c r="T29" s="30">
        <v>3.4646822419019987</v>
      </c>
      <c r="U29" s="30">
        <v>0.7095878136104099</v>
      </c>
    </row>
    <row r="30" spans="1:21">
      <c r="A30" s="6" t="s">
        <v>121</v>
      </c>
      <c r="B30" s="7" t="s">
        <v>66</v>
      </c>
      <c r="D30" s="30">
        <v>11697.498019549108</v>
      </c>
      <c r="E30" s="30">
        <v>13369.200666490469</v>
      </c>
      <c r="F30" s="30">
        <v>8973.1335042757219</v>
      </c>
      <c r="G30" s="30"/>
      <c r="H30" s="30"/>
      <c r="I30" s="30">
        <v>534.11324979837161</v>
      </c>
      <c r="J30" s="30">
        <v>149.44234775992899</v>
      </c>
      <c r="K30" s="30">
        <v>68.687856337964291</v>
      </c>
      <c r="L30" s="30"/>
      <c r="M30" s="30"/>
      <c r="N30" s="30">
        <v>424.07359681189268</v>
      </c>
      <c r="O30" s="30">
        <v>117.78230522973178</v>
      </c>
      <c r="P30" s="30">
        <v>135.66132995147831</v>
      </c>
      <c r="S30" s="30">
        <v>12.219634016776029</v>
      </c>
      <c r="T30" s="30">
        <v>3.5261885029000792</v>
      </c>
      <c r="U30" s="30">
        <v>0.79911152360923243</v>
      </c>
    </row>
    <row r="31" spans="1:21">
      <c r="A31" s="6" t="s">
        <v>122</v>
      </c>
      <c r="B31" s="7" t="s">
        <v>66</v>
      </c>
      <c r="D31" s="30">
        <v>9488.7853466222405</v>
      </c>
      <c r="E31" s="30">
        <v>12003.800363450744</v>
      </c>
      <c r="F31" s="30">
        <v>9578.0302584128676</v>
      </c>
      <c r="G31" s="30"/>
      <c r="H31" s="30"/>
      <c r="I31" s="30">
        <v>5507.2452215528328</v>
      </c>
      <c r="J31" s="30">
        <v>1535.3317427220793</v>
      </c>
      <c r="K31" s="30">
        <v>1503.9117699099875</v>
      </c>
      <c r="L31" s="30"/>
      <c r="M31" s="30"/>
      <c r="N31" s="30">
        <v>5670.2977959519139</v>
      </c>
      <c r="O31" s="30">
        <v>1550.6329259597842</v>
      </c>
      <c r="P31" s="30">
        <v>7535.6625276851737</v>
      </c>
      <c r="S31" s="30">
        <v>167.55723901672854</v>
      </c>
      <c r="T31" s="30">
        <v>50.319716795421279</v>
      </c>
      <c r="U31" s="30">
        <v>11.615706961503093</v>
      </c>
    </row>
    <row r="32" spans="1:21">
      <c r="A32" s="6" t="s">
        <v>123</v>
      </c>
      <c r="B32" s="7" t="s">
        <v>66</v>
      </c>
      <c r="D32" s="30">
        <v>8765.2934771430482</v>
      </c>
      <c r="E32" s="30">
        <v>10972.623924318281</v>
      </c>
      <c r="F32" s="30">
        <v>8356.6879604809001</v>
      </c>
      <c r="G32" s="30"/>
      <c r="H32" s="30"/>
      <c r="I32" s="30">
        <v>1172.9767446115598</v>
      </c>
      <c r="J32" s="30">
        <v>325.60532483290001</v>
      </c>
      <c r="K32" s="30">
        <v>234.25132776975403</v>
      </c>
      <c r="L32" s="30"/>
      <c r="M32" s="30"/>
      <c r="N32" s="30">
        <v>1474.5054152065998</v>
      </c>
      <c r="O32" s="30">
        <v>399.09499380449995</v>
      </c>
      <c r="P32" s="30">
        <v>1013.6016286485628</v>
      </c>
      <c r="S32" s="30">
        <v>43.070149858343996</v>
      </c>
      <c r="T32" s="30">
        <v>11.814548995059999</v>
      </c>
      <c r="U32" s="30">
        <v>2.5112237449217001</v>
      </c>
    </row>
    <row r="33" spans="1:21">
      <c r="A33" s="6" t="s">
        <v>124</v>
      </c>
      <c r="B33" s="7" t="s">
        <v>66</v>
      </c>
      <c r="D33" s="30">
        <v>8125.6200098403879</v>
      </c>
      <c r="E33" s="30">
        <v>9815.0568524371192</v>
      </c>
      <c r="F33" s="30">
        <v>8483.9059335785732</v>
      </c>
      <c r="G33" s="30"/>
      <c r="H33" s="30"/>
      <c r="I33" s="30">
        <v>862.20823301563996</v>
      </c>
      <c r="J33" s="30">
        <v>234.56866619510001</v>
      </c>
      <c r="K33" s="30">
        <v>252.72807791514126</v>
      </c>
      <c r="L33" s="30"/>
      <c r="M33" s="30"/>
      <c r="N33" s="30">
        <v>1082.1799587799758</v>
      </c>
      <c r="O33" s="30">
        <v>290.06457925394</v>
      </c>
      <c r="P33" s="30">
        <v>1461.8616053277005</v>
      </c>
      <c r="S33" s="30">
        <v>32.084764067809594</v>
      </c>
      <c r="T33" s="30">
        <v>9.1305960508839998</v>
      </c>
      <c r="U33" s="30">
        <v>1.8800393806483719</v>
      </c>
    </row>
    <row r="34" spans="1:21">
      <c r="A34" s="6" t="s">
        <v>125</v>
      </c>
      <c r="B34" s="7" t="s">
        <v>66</v>
      </c>
      <c r="D34" s="30">
        <v>7459.2820763462632</v>
      </c>
      <c r="E34" s="30">
        <v>9677.4550312237661</v>
      </c>
      <c r="F34" s="30">
        <v>8787.5677804854622</v>
      </c>
      <c r="G34" s="30"/>
      <c r="H34" s="30"/>
      <c r="I34" s="30">
        <v>4507.7172865651246</v>
      </c>
      <c r="J34" s="30">
        <v>1252.0032469728119</v>
      </c>
      <c r="K34" s="30">
        <v>835.99359794746954</v>
      </c>
      <c r="L34" s="30"/>
      <c r="M34" s="30"/>
      <c r="N34" s="30">
        <v>5494.6007093519256</v>
      </c>
      <c r="O34" s="30">
        <v>1493.2621355398146</v>
      </c>
      <c r="P34" s="30">
        <v>3343.5965541745791</v>
      </c>
      <c r="S34" s="30">
        <v>162.72335748978804</v>
      </c>
      <c r="T34" s="30">
        <v>47.072202998870083</v>
      </c>
      <c r="U34" s="30">
        <v>9.2150078142791223</v>
      </c>
    </row>
    <row r="35" spans="1:21">
      <c r="A35" s="6" t="s">
        <v>126</v>
      </c>
      <c r="B35" s="7" t="s">
        <v>66</v>
      </c>
      <c r="D35" s="30">
        <v>9560.0055036964968</v>
      </c>
      <c r="E35" s="30">
        <v>11357.526952936103</v>
      </c>
      <c r="F35" s="30">
        <v>8792.4570292705357</v>
      </c>
      <c r="G35" s="30"/>
      <c r="H35" s="30"/>
      <c r="I35" s="30">
        <v>2061.1911871248885</v>
      </c>
      <c r="J35" s="30">
        <v>574.50677521222008</v>
      </c>
      <c r="K35" s="30">
        <v>242.47363413032559</v>
      </c>
      <c r="L35" s="30"/>
      <c r="M35" s="30"/>
      <c r="N35" s="30">
        <v>2590.6746353776944</v>
      </c>
      <c r="O35" s="30">
        <v>704.24379738423431</v>
      </c>
      <c r="P35" s="30">
        <v>465.21952724390127</v>
      </c>
      <c r="S35" s="30">
        <v>68.673774064344755</v>
      </c>
      <c r="T35" s="30">
        <v>19.65130806354184</v>
      </c>
      <c r="U35" s="30">
        <v>3.7647821061251179</v>
      </c>
    </row>
    <row r="36" spans="1:21">
      <c r="A36" s="6" t="s">
        <v>127</v>
      </c>
      <c r="B36" s="7" t="s">
        <v>66</v>
      </c>
      <c r="D36" s="30">
        <v>11720.001488101236</v>
      </c>
      <c r="E36" s="30">
        <v>13590.229437489939</v>
      </c>
      <c r="F36" s="30">
        <v>9131.9491520611864</v>
      </c>
      <c r="G36" s="30"/>
      <c r="H36" s="30"/>
      <c r="I36" s="30">
        <v>407.48932157561597</v>
      </c>
      <c r="J36" s="30">
        <v>112.50069803503996</v>
      </c>
      <c r="K36" s="30">
        <v>67.375748231244003</v>
      </c>
      <c r="L36" s="30"/>
      <c r="M36" s="30"/>
      <c r="N36" s="30">
        <v>323.55439270638396</v>
      </c>
      <c r="O36" s="30">
        <v>88.700161565959974</v>
      </c>
      <c r="P36" s="30">
        <v>261.59492540814995</v>
      </c>
      <c r="S36" s="30">
        <v>9.3845432696847961</v>
      </c>
      <c r="T36" s="30">
        <v>2.8103903536519992</v>
      </c>
      <c r="U36" s="30">
        <v>0.61727152669365992</v>
      </c>
    </row>
    <row r="37" spans="1:21">
      <c r="A37" s="6" t="s">
        <v>128</v>
      </c>
      <c r="B37" s="7" t="s">
        <v>66</v>
      </c>
      <c r="D37" s="30">
        <v>9420.862904879943</v>
      </c>
      <c r="E37" s="30">
        <v>11478.093778347471</v>
      </c>
      <c r="F37" s="30">
        <v>8808.2148931976462</v>
      </c>
      <c r="G37" s="30"/>
      <c r="H37" s="30"/>
      <c r="I37" s="30">
        <v>511.18636119837151</v>
      </c>
      <c r="J37" s="30">
        <v>143.40989629192899</v>
      </c>
      <c r="K37" s="30">
        <v>67.83178142440903</v>
      </c>
      <c r="L37" s="30"/>
      <c r="M37" s="30"/>
      <c r="N37" s="30">
        <v>526.24337221189273</v>
      </c>
      <c r="O37" s="30">
        <v>144.66489808173179</v>
      </c>
      <c r="P37" s="30">
        <v>139.47628204417148</v>
      </c>
      <c r="S37" s="30">
        <v>15.421073642776031</v>
      </c>
      <c r="T37" s="30">
        <v>4.3685413187800792</v>
      </c>
      <c r="U37" s="30">
        <v>0.91865116978173167</v>
      </c>
    </row>
    <row r="38" spans="1:21">
      <c r="A38" s="6" t="s">
        <v>129</v>
      </c>
      <c r="B38" s="7" t="s">
        <v>66</v>
      </c>
      <c r="D38" s="30">
        <v>8836.2969443995698</v>
      </c>
      <c r="E38" s="30">
        <v>11463.748858211682</v>
      </c>
      <c r="F38" s="30">
        <v>9550.7746945747822</v>
      </c>
      <c r="G38" s="30"/>
      <c r="H38" s="30"/>
      <c r="I38" s="30">
        <v>5247.1903495528331</v>
      </c>
      <c r="J38" s="30">
        <v>1466.9069153620794</v>
      </c>
      <c r="K38" s="30">
        <v>1494.1915492245432</v>
      </c>
      <c r="L38" s="30"/>
      <c r="M38" s="30"/>
      <c r="N38" s="30">
        <v>6594.1960982019154</v>
      </c>
      <c r="O38" s="30">
        <v>1793.726167564784</v>
      </c>
      <c r="P38" s="30">
        <v>7570.1956064916212</v>
      </c>
      <c r="S38" s="30">
        <v>194.32202822172854</v>
      </c>
      <c r="T38" s="30">
        <v>57.36198470832128</v>
      </c>
      <c r="U38" s="30">
        <v>12.616109898280206</v>
      </c>
    </row>
    <row r="39" spans="1:21">
      <c r="A39" s="6" t="s">
        <v>130</v>
      </c>
      <c r="B39" s="7" t="s">
        <v>66</v>
      </c>
      <c r="D39" s="30">
        <v>8223.7342497961363</v>
      </c>
      <c r="E39" s="30">
        <v>10512.090131679553</v>
      </c>
      <c r="F39" s="30">
        <v>8329.1179933795793</v>
      </c>
      <c r="G39" s="30"/>
      <c r="H39" s="30"/>
      <c r="I39" s="30">
        <v>1188.28294321156</v>
      </c>
      <c r="J39" s="30">
        <v>329.63264410090005</v>
      </c>
      <c r="K39" s="30">
        <v>234.81909387242203</v>
      </c>
      <c r="L39" s="30"/>
      <c r="M39" s="30"/>
      <c r="N39" s="30">
        <v>1489.5673659566</v>
      </c>
      <c r="O39" s="30">
        <v>403.05804733949998</v>
      </c>
      <c r="P39" s="30">
        <v>1014.1603346538478</v>
      </c>
      <c r="S39" s="30">
        <v>43.904934732343989</v>
      </c>
      <c r="T39" s="30">
        <v>12.034194989179998</v>
      </c>
      <c r="U39" s="30">
        <v>2.5421891444218203</v>
      </c>
    </row>
    <row r="40" spans="1:21">
      <c r="A40" s="6" t="s">
        <v>131</v>
      </c>
      <c r="B40" s="7" t="s">
        <v>66</v>
      </c>
      <c r="D40" s="30">
        <v>7378.3397396649852</v>
      </c>
      <c r="E40" s="30">
        <v>9146.1369177857305</v>
      </c>
      <c r="F40" s="30">
        <v>8454.7988108517766</v>
      </c>
      <c r="G40" s="30"/>
      <c r="H40" s="30"/>
      <c r="I40" s="30">
        <v>960.58715981563989</v>
      </c>
      <c r="J40" s="30">
        <v>260.45382277910005</v>
      </c>
      <c r="K40" s="30">
        <v>256.32701554429804</v>
      </c>
      <c r="L40" s="30"/>
      <c r="M40" s="30"/>
      <c r="N40" s="30">
        <v>1172.2093097299755</v>
      </c>
      <c r="O40" s="30">
        <v>313.75282146494004</v>
      </c>
      <c r="P40" s="30">
        <v>1465.1550954012525</v>
      </c>
      <c r="S40" s="30">
        <v>34.68023860330959</v>
      </c>
      <c r="T40" s="30">
        <v>9.8135092208739998</v>
      </c>
      <c r="U40" s="30">
        <v>1.9749880782522704</v>
      </c>
    </row>
    <row r="41" spans="1:21">
      <c r="A41" s="6" t="s">
        <v>132</v>
      </c>
      <c r="B41" s="7" t="s">
        <v>66</v>
      </c>
      <c r="D41" s="30">
        <v>9576.5440297844016</v>
      </c>
      <c r="E41" s="30">
        <v>11462.081043843078</v>
      </c>
      <c r="F41" s="30">
        <v>8903.4434788842755</v>
      </c>
      <c r="G41" s="30"/>
      <c r="H41" s="30"/>
      <c r="I41" s="30">
        <v>3820.6050145651247</v>
      </c>
      <c r="J41" s="30">
        <v>1071.2124076128118</v>
      </c>
      <c r="K41" s="30">
        <v>810.44295243828071</v>
      </c>
      <c r="L41" s="30"/>
      <c r="M41" s="30"/>
      <c r="N41" s="30">
        <v>4801.0236713519262</v>
      </c>
      <c r="O41" s="30">
        <v>1310.7703070998145</v>
      </c>
      <c r="P41" s="30">
        <v>3317.8055128071046</v>
      </c>
      <c r="S41" s="30">
        <v>127.79145617778801</v>
      </c>
      <c r="T41" s="30">
        <v>37.881030004310077</v>
      </c>
      <c r="U41" s="30">
        <v>7.9160459651668056</v>
      </c>
    </row>
    <row r="42" spans="1:21">
      <c r="A42" s="6" t="s">
        <v>133</v>
      </c>
      <c r="B42" s="7" t="s">
        <v>66</v>
      </c>
      <c r="D42" s="30">
        <v>11664.44342148477</v>
      </c>
      <c r="E42" s="30">
        <v>13155.816593980649</v>
      </c>
      <c r="F42" s="30">
        <v>8976.4057458691077</v>
      </c>
      <c r="G42" s="30"/>
      <c r="H42" s="30"/>
      <c r="I42" s="30">
        <v>2364.0490270248888</v>
      </c>
      <c r="J42" s="30">
        <v>654.19378607422004</v>
      </c>
      <c r="K42" s="30">
        <v>253.69270550365454</v>
      </c>
      <c r="L42" s="30"/>
      <c r="M42" s="30"/>
      <c r="N42" s="30">
        <v>1877.4080236276945</v>
      </c>
      <c r="O42" s="30">
        <v>516.57130966923444</v>
      </c>
      <c r="P42" s="30">
        <v>438.79726580243437</v>
      </c>
      <c r="S42" s="30">
        <v>54.251378576844751</v>
      </c>
      <c r="T42" s="30">
        <v>15.856532315791839</v>
      </c>
      <c r="U42" s="30">
        <v>3.2305186232908412</v>
      </c>
    </row>
    <row r="43" spans="1:21">
      <c r="A43" s="6" t="s">
        <v>134</v>
      </c>
      <c r="B43" s="7" t="s">
        <v>66</v>
      </c>
      <c r="D43" s="30">
        <v>9436.6496371833273</v>
      </c>
      <c r="E43" s="30">
        <v>11654.173840633091</v>
      </c>
      <c r="F43" s="30">
        <v>8996.6338622881904</v>
      </c>
      <c r="G43" s="30"/>
      <c r="H43" s="30"/>
      <c r="I43" s="30">
        <v>389.96853367561596</v>
      </c>
      <c r="J43" s="30">
        <v>107.89068293303998</v>
      </c>
      <c r="K43" s="30">
        <v>66.725305386865998</v>
      </c>
      <c r="L43" s="30"/>
      <c r="M43" s="30"/>
      <c r="N43" s="30">
        <v>401.6328008063839</v>
      </c>
      <c r="O43" s="30">
        <v>109.24390894395998</v>
      </c>
      <c r="P43" s="30">
        <v>264.4935131964919</v>
      </c>
      <c r="S43" s="30">
        <v>11.831091758684796</v>
      </c>
      <c r="T43" s="30">
        <v>3.4541185664719993</v>
      </c>
      <c r="U43" s="30">
        <v>0.70809734840764005</v>
      </c>
    </row>
    <row r="44" spans="1:21">
      <c r="A44" s="6" t="s">
        <v>135</v>
      </c>
      <c r="B44" s="7" t="s">
        <v>66</v>
      </c>
      <c r="D44" s="30">
        <v>8768.0336103255468</v>
      </c>
      <c r="E44" s="30">
        <v>10935.815409820787</v>
      </c>
      <c r="F44" s="30">
        <v>8760.9241790049</v>
      </c>
      <c r="G44" s="30"/>
      <c r="H44" s="30"/>
      <c r="I44" s="30">
        <v>487.06700439837164</v>
      </c>
      <c r="J44" s="30">
        <v>137.06368630792898</v>
      </c>
      <c r="K44" s="30">
        <v>66.931180533995658</v>
      </c>
      <c r="L44" s="30"/>
      <c r="M44" s="30"/>
      <c r="N44" s="30">
        <v>611.93233711189271</v>
      </c>
      <c r="O44" s="30">
        <v>167.21111144373177</v>
      </c>
      <c r="P44" s="30">
        <v>142.67585153217462</v>
      </c>
      <c r="S44" s="30">
        <v>17.90343244477603</v>
      </c>
      <c r="T44" s="30">
        <v>5.021691829540079</v>
      </c>
      <c r="U44" s="30">
        <v>1.0113408117960114</v>
      </c>
    </row>
    <row r="45" spans="1:21">
      <c r="A45" s="6" t="s">
        <v>136</v>
      </c>
      <c r="B45" s="7" t="s">
        <v>66</v>
      </c>
      <c r="D45" s="30">
        <v>8296.836067347067</v>
      </c>
      <c r="E45" s="30">
        <v>11017.247958460262</v>
      </c>
      <c r="F45" s="30">
        <v>9528.2404850431394</v>
      </c>
      <c r="G45" s="30"/>
      <c r="H45" s="30"/>
      <c r="I45" s="30">
        <v>5315.6003065528339</v>
      </c>
      <c r="J45" s="30">
        <v>1484.9067300220795</v>
      </c>
      <c r="K45" s="30">
        <v>1496.7485475764977</v>
      </c>
      <c r="L45" s="30"/>
      <c r="M45" s="30"/>
      <c r="N45" s="30">
        <v>6661.5144069519156</v>
      </c>
      <c r="O45" s="30">
        <v>1811.438751139784</v>
      </c>
      <c r="P45" s="30">
        <v>7572.711801678387</v>
      </c>
      <c r="S45" s="30">
        <v>198.05303935172853</v>
      </c>
      <c r="T45" s="30">
        <v>58.343676727721288</v>
      </c>
      <c r="U45" s="30">
        <v>12.755566049532195</v>
      </c>
    </row>
    <row r="46" spans="1:21">
      <c r="A46" s="6" t="s">
        <v>137</v>
      </c>
      <c r="B46" s="7" t="s">
        <v>66</v>
      </c>
      <c r="D46" s="30">
        <v>7481.694136690865</v>
      </c>
      <c r="E46" s="30">
        <v>9881.0704198511849</v>
      </c>
      <c r="F46" s="30">
        <v>8291.3418454106886</v>
      </c>
      <c r="G46" s="30"/>
      <c r="H46" s="30"/>
      <c r="I46" s="30">
        <v>1323.5419748115598</v>
      </c>
      <c r="J46" s="30">
        <v>365.22157890890003</v>
      </c>
      <c r="K46" s="30">
        <v>239.83637446763001</v>
      </c>
      <c r="L46" s="30"/>
      <c r="M46" s="30"/>
      <c r="N46" s="30">
        <v>1613.3467486065995</v>
      </c>
      <c r="O46" s="30">
        <v>435.62649269649989</v>
      </c>
      <c r="P46" s="30">
        <v>1018.7517906720549</v>
      </c>
      <c r="S46" s="30">
        <v>47.47339582084399</v>
      </c>
      <c r="T46" s="30">
        <v>12.973117348309998</v>
      </c>
      <c r="U46" s="30">
        <v>2.6745571671874502</v>
      </c>
    </row>
    <row r="47" spans="1:21">
      <c r="A47" s="6" t="s">
        <v>138</v>
      </c>
      <c r="B47" s="7" t="s">
        <v>66</v>
      </c>
      <c r="D47" s="30">
        <v>9513.2335057721702</v>
      </c>
      <c r="E47" s="30">
        <v>11057.164219733466</v>
      </c>
      <c r="F47" s="30">
        <v>8537.9545120509629</v>
      </c>
      <c r="G47" s="30"/>
      <c r="H47" s="30"/>
      <c r="I47" s="30">
        <v>813.72937181563998</v>
      </c>
      <c r="J47" s="30">
        <v>221.81305933909999</v>
      </c>
      <c r="K47" s="30">
        <v>250.95460463721005</v>
      </c>
      <c r="L47" s="30"/>
      <c r="M47" s="30"/>
      <c r="N47" s="30">
        <v>1023.9697952299758</v>
      </c>
      <c r="O47" s="30">
        <v>274.74850245494002</v>
      </c>
      <c r="P47" s="30">
        <v>1459.7321376173506</v>
      </c>
      <c r="S47" s="30">
        <v>27.214178155309597</v>
      </c>
      <c r="T47" s="30">
        <v>7.8490626666339995</v>
      </c>
      <c r="U47" s="30">
        <v>1.7018616398790223</v>
      </c>
    </row>
    <row r="48" spans="1:21">
      <c r="A48" s="6" t="s">
        <v>139</v>
      </c>
      <c r="B48" s="7" t="s">
        <v>66</v>
      </c>
      <c r="D48" s="30">
        <v>11676.903637698562</v>
      </c>
      <c r="E48" s="30">
        <v>13232.460181885832</v>
      </c>
      <c r="F48" s="30">
        <v>9018.3941282644737</v>
      </c>
      <c r="G48" s="30"/>
      <c r="H48" s="30"/>
      <c r="I48" s="30">
        <v>4381.5619957651252</v>
      </c>
      <c r="J48" s="30">
        <v>1218.8096600688118</v>
      </c>
      <c r="K48" s="30">
        <v>831.30244448435781</v>
      </c>
      <c r="L48" s="30"/>
      <c r="M48" s="30"/>
      <c r="N48" s="30">
        <v>3479.902562351926</v>
      </c>
      <c r="O48" s="30">
        <v>963.16103867981474</v>
      </c>
      <c r="P48" s="30">
        <v>3268.6789020532142</v>
      </c>
      <c r="S48" s="30">
        <v>101.07811952778802</v>
      </c>
      <c r="T48" s="30">
        <v>30.852300127310073</v>
      </c>
      <c r="U48" s="30">
        <v>6.9226959364661438</v>
      </c>
    </row>
    <row r="49" spans="1:21">
      <c r="A49" s="6" t="s">
        <v>140</v>
      </c>
      <c r="B49" s="7" t="s">
        <v>66</v>
      </c>
      <c r="D49" s="30">
        <v>9378.5840099149846</v>
      </c>
      <c r="E49" s="30">
        <v>11202.498196719336</v>
      </c>
      <c r="F49" s="30">
        <v>8776.5989938956682</v>
      </c>
      <c r="G49" s="30"/>
      <c r="H49" s="30"/>
      <c r="I49" s="30">
        <v>2262.4315957248891</v>
      </c>
      <c r="J49" s="30">
        <v>627.45652428022004</v>
      </c>
      <c r="K49" s="30">
        <v>249.9283875156986</v>
      </c>
      <c r="L49" s="30"/>
      <c r="M49" s="30"/>
      <c r="N49" s="30">
        <v>2330.2488043276944</v>
      </c>
      <c r="O49" s="30">
        <v>635.72136443523448</v>
      </c>
      <c r="P49" s="30">
        <v>455.57230798428708</v>
      </c>
      <c r="S49" s="30">
        <v>68.440921559844753</v>
      </c>
      <c r="T49" s="30">
        <v>19.590040638331839</v>
      </c>
      <c r="U49" s="30">
        <v>3.7561563136797034</v>
      </c>
    </row>
    <row r="50" spans="1:21">
      <c r="A50" s="6" t="s">
        <v>141</v>
      </c>
      <c r="B50" s="7" t="s">
        <v>66</v>
      </c>
      <c r="D50" s="30">
        <v>8781.8943061908903</v>
      </c>
      <c r="E50" s="30">
        <v>11099.006347445316</v>
      </c>
      <c r="F50" s="30">
        <v>8957.8319547731317</v>
      </c>
      <c r="G50" s="30"/>
      <c r="H50" s="30"/>
      <c r="I50" s="30">
        <v>371.53645847561597</v>
      </c>
      <c r="J50" s="30">
        <v>103.04089275703998</v>
      </c>
      <c r="K50" s="30">
        <v>66.041031854802</v>
      </c>
      <c r="L50" s="30"/>
      <c r="M50" s="30"/>
      <c r="N50" s="30">
        <v>467.11653065638382</v>
      </c>
      <c r="O50" s="30">
        <v>126.47378383695997</v>
      </c>
      <c r="P50" s="30">
        <v>266.92453534841906</v>
      </c>
      <c r="S50" s="30">
        <v>13.728116811684796</v>
      </c>
      <c r="T50" s="30">
        <v>3.9532578856119986</v>
      </c>
      <c r="U50" s="30">
        <v>0.77852262713209996</v>
      </c>
    </row>
    <row r="51" spans="1:21">
      <c r="A51" s="6" t="s">
        <v>142</v>
      </c>
      <c r="B51" s="7" t="s">
        <v>66</v>
      </c>
      <c r="D51" s="30">
        <v>8228.2908921313101</v>
      </c>
      <c r="E51" s="30">
        <v>10487.473395931365</v>
      </c>
      <c r="F51" s="30">
        <v>8721.8254148460965</v>
      </c>
      <c r="G51" s="30"/>
      <c r="H51" s="30"/>
      <c r="I51" s="30">
        <v>493.4118351983717</v>
      </c>
      <c r="J51" s="30">
        <v>138.73311841192898</v>
      </c>
      <c r="K51" s="30">
        <v>67.168092335391719</v>
      </c>
      <c r="L51" s="30"/>
      <c r="M51" s="30"/>
      <c r="N51" s="30">
        <v>618.17592061189271</v>
      </c>
      <c r="O51" s="30">
        <v>168.85390367373179</v>
      </c>
      <c r="P51" s="30">
        <v>142.90898282610164</v>
      </c>
      <c r="S51" s="30">
        <v>18.249473216776032</v>
      </c>
      <c r="T51" s="30">
        <v>5.1127409989000787</v>
      </c>
      <c r="U51" s="30">
        <v>1.0242617462125763</v>
      </c>
    </row>
    <row r="52" spans="1:21">
      <c r="A52" s="6" t="s">
        <v>143</v>
      </c>
      <c r="B52" s="7" t="s">
        <v>66</v>
      </c>
      <c r="D52" s="30">
        <v>7557.6710969984388</v>
      </c>
      <c r="E52" s="30">
        <v>10405.456004002603</v>
      </c>
      <c r="F52" s="30">
        <v>9497.3642917382713</v>
      </c>
      <c r="G52" s="30"/>
      <c r="H52" s="30"/>
      <c r="I52" s="30">
        <v>5920.1308485528334</v>
      </c>
      <c r="J52" s="30">
        <v>1643.9689219820793</v>
      </c>
      <c r="K52" s="30">
        <v>1519.3444337221385</v>
      </c>
      <c r="L52" s="30"/>
      <c r="M52" s="30"/>
      <c r="N52" s="30">
        <v>7214.7374812019152</v>
      </c>
      <c r="O52" s="30">
        <v>1957.001082104784</v>
      </c>
      <c r="P52" s="30">
        <v>7593.3899390600609</v>
      </c>
      <c r="S52" s="30">
        <v>214.00202028422854</v>
      </c>
      <c r="T52" s="30">
        <v>62.540122879571278</v>
      </c>
      <c r="U52" s="30">
        <v>13.351700292969257</v>
      </c>
    </row>
    <row r="53" spans="1:21">
      <c r="A53" s="6" t="s">
        <v>144</v>
      </c>
      <c r="B53" s="7" t="s">
        <v>66</v>
      </c>
      <c r="D53" s="30">
        <v>9601.6173768669705</v>
      </c>
      <c r="E53" s="30">
        <v>11683.821145167307</v>
      </c>
      <c r="F53" s="30">
        <v>8399.2639544573958</v>
      </c>
      <c r="G53" s="30"/>
      <c r="H53" s="30"/>
      <c r="I53" s="30">
        <v>1121.63041881156</v>
      </c>
      <c r="J53" s="30">
        <v>312.0952396289</v>
      </c>
      <c r="K53" s="30">
        <v>232.34669396435001</v>
      </c>
      <c r="L53" s="30"/>
      <c r="M53" s="30"/>
      <c r="N53" s="30">
        <v>1409.5354871065999</v>
      </c>
      <c r="O53" s="30">
        <v>382.00030882649992</v>
      </c>
      <c r="P53" s="30">
        <v>1011.1916427446849</v>
      </c>
      <c r="S53" s="30">
        <v>37.208472844843989</v>
      </c>
      <c r="T53" s="30">
        <v>10.272242809429999</v>
      </c>
      <c r="U53" s="30">
        <v>2.29379147450457</v>
      </c>
    </row>
    <row r="54" spans="1:21">
      <c r="A54" s="6" t="s">
        <v>145</v>
      </c>
      <c r="B54" s="7" t="s">
        <v>66</v>
      </c>
      <c r="D54" s="30">
        <v>11631.084169568316</v>
      </c>
      <c r="E54" s="30">
        <v>12952.93557108387</v>
      </c>
      <c r="F54" s="30">
        <v>8620.446371729884</v>
      </c>
      <c r="G54" s="30"/>
      <c r="H54" s="30"/>
      <c r="I54" s="30">
        <v>933.62375411564005</v>
      </c>
      <c r="J54" s="30">
        <v>253.35929551310005</v>
      </c>
      <c r="K54" s="30">
        <v>255.34062934818479</v>
      </c>
      <c r="L54" s="30"/>
      <c r="M54" s="30"/>
      <c r="N54" s="30">
        <v>741.60411547997592</v>
      </c>
      <c r="O54" s="30">
        <v>200.45332489994001</v>
      </c>
      <c r="P54" s="30">
        <v>1449.4025222912896</v>
      </c>
      <c r="S54" s="30">
        <v>21.504686867809596</v>
      </c>
      <c r="T54" s="30">
        <v>6.3467991148839999</v>
      </c>
      <c r="U54" s="30">
        <v>1.492994723901172</v>
      </c>
    </row>
    <row r="55" spans="1:21">
      <c r="A55" s="6" t="s">
        <v>146</v>
      </c>
      <c r="B55" s="7" t="s">
        <v>66</v>
      </c>
      <c r="D55" s="30">
        <v>9395.4741230291456</v>
      </c>
      <c r="E55" s="30">
        <v>11309.458424250244</v>
      </c>
      <c r="F55" s="30">
        <v>8893.5336980608863</v>
      </c>
      <c r="G55" s="30"/>
      <c r="H55" s="30"/>
      <c r="I55" s="30">
        <v>4193.3449513651249</v>
      </c>
      <c r="J55" s="30">
        <v>1169.286577996812</v>
      </c>
      <c r="K55" s="30">
        <v>824.30349078170627</v>
      </c>
      <c r="L55" s="30"/>
      <c r="M55" s="30"/>
      <c r="N55" s="30">
        <v>4318.6597739519257</v>
      </c>
      <c r="O55" s="30">
        <v>1183.8522218878147</v>
      </c>
      <c r="P55" s="30">
        <v>3299.868547552468</v>
      </c>
      <c r="S55" s="30">
        <v>127.36016393178804</v>
      </c>
      <c r="T55" s="30">
        <v>37.767549732830076</v>
      </c>
      <c r="U55" s="30">
        <v>7.9000081271926224</v>
      </c>
    </row>
    <row r="56" spans="1:21">
      <c r="A56" s="6" t="s">
        <v>147</v>
      </c>
      <c r="B56" s="7" t="s">
        <v>66</v>
      </c>
      <c r="D56" s="30">
        <v>8723.1096313066755</v>
      </c>
      <c r="E56" s="30">
        <v>10642.380563855044</v>
      </c>
      <c r="F56" s="30">
        <v>8719.3040413151884</v>
      </c>
      <c r="G56" s="30"/>
      <c r="H56" s="30"/>
      <c r="I56" s="30">
        <v>2155.5288613248886</v>
      </c>
      <c r="J56" s="30">
        <v>599.32861000822004</v>
      </c>
      <c r="K56" s="30">
        <v>245.96828066281461</v>
      </c>
      <c r="L56" s="30"/>
      <c r="M56" s="30"/>
      <c r="N56" s="30">
        <v>2710.0427072776943</v>
      </c>
      <c r="O56" s="30">
        <v>735.65155240623437</v>
      </c>
      <c r="P56" s="30">
        <v>469.64140028765337</v>
      </c>
      <c r="S56" s="30">
        <v>79.443327050844758</v>
      </c>
      <c r="T56" s="30">
        <v>22.484959277911841</v>
      </c>
      <c r="U56" s="30">
        <v>4.1637296243874351</v>
      </c>
    </row>
    <row r="57" spans="1:21">
      <c r="A57" s="6" t="s">
        <v>148</v>
      </c>
      <c r="B57" s="7" t="s">
        <v>66</v>
      </c>
      <c r="D57" s="30">
        <v>8240.559189874999</v>
      </c>
      <c r="E57" s="30">
        <v>10640.00793189354</v>
      </c>
      <c r="F57" s="30">
        <v>8925.7515208710429</v>
      </c>
      <c r="G57" s="30"/>
      <c r="H57" s="30"/>
      <c r="I57" s="30">
        <v>376.38519467561594</v>
      </c>
      <c r="J57" s="30">
        <v>104.31667711303999</v>
      </c>
      <c r="K57" s="30">
        <v>66.221036645886002</v>
      </c>
      <c r="L57" s="30"/>
      <c r="M57" s="30"/>
      <c r="N57" s="30">
        <v>471.88789340638391</v>
      </c>
      <c r="O57" s="30">
        <v>127.72920993195996</v>
      </c>
      <c r="P57" s="30">
        <v>267.10166772262397</v>
      </c>
      <c r="S57" s="30">
        <v>13.992562069684794</v>
      </c>
      <c r="T57" s="30">
        <v>4.022837897651999</v>
      </c>
      <c r="U57" s="30">
        <v>0.78833990970965995</v>
      </c>
    </row>
    <row r="58" spans="1:21">
      <c r="A58" s="6" t="s">
        <v>149</v>
      </c>
      <c r="B58" s="7" t="s">
        <v>66</v>
      </c>
      <c r="D58" s="30">
        <v>7488.7397453090261</v>
      </c>
      <c r="E58" s="30">
        <v>9873.1587616370125</v>
      </c>
      <c r="F58" s="30">
        <v>8668.252601544018</v>
      </c>
      <c r="G58" s="30"/>
      <c r="H58" s="30"/>
      <c r="I58" s="30">
        <v>549.48033999837173</v>
      </c>
      <c r="J58" s="30">
        <v>153.48568863592899</v>
      </c>
      <c r="K58" s="30">
        <v>69.261653360494449</v>
      </c>
      <c r="L58" s="30"/>
      <c r="M58" s="30"/>
      <c r="N58" s="30">
        <v>669.4858023118926</v>
      </c>
      <c r="O58" s="30">
        <v>182.35439981973178</v>
      </c>
      <c r="P58" s="30">
        <v>144.82486000015729</v>
      </c>
      <c r="S58" s="30">
        <v>19.72869626977603</v>
      </c>
      <c r="T58" s="30">
        <v>5.5019495580400797</v>
      </c>
      <c r="U58" s="30">
        <v>1.0794949603359227</v>
      </c>
    </row>
    <row r="59" spans="1:21">
      <c r="A59" s="6" t="s">
        <v>150</v>
      </c>
      <c r="B59" s="7" t="s">
        <v>66</v>
      </c>
      <c r="D59" s="30">
        <v>9669.3803850700915</v>
      </c>
      <c r="E59" s="30">
        <v>12153.275238437385</v>
      </c>
      <c r="F59" s="30">
        <v>9585.5740240683008</v>
      </c>
      <c r="G59" s="30"/>
      <c r="H59" s="30"/>
      <c r="I59" s="30">
        <v>5017.7016285528334</v>
      </c>
      <c r="J59" s="30">
        <v>1406.5245583820792</v>
      </c>
      <c r="K59" s="30">
        <v>1485.6138171644404</v>
      </c>
      <c r="L59" s="30"/>
      <c r="M59" s="30"/>
      <c r="N59" s="30">
        <v>6303.8176637019142</v>
      </c>
      <c r="O59" s="30">
        <v>1717.3226989547838</v>
      </c>
      <c r="P59" s="30">
        <v>7559.3419645508793</v>
      </c>
      <c r="S59" s="30">
        <v>168.12368316422854</v>
      </c>
      <c r="T59" s="30">
        <v>50.468757813971273</v>
      </c>
      <c r="U59" s="30">
        <v>11.636879270552081</v>
      </c>
    </row>
    <row r="60" spans="1:21">
      <c r="A60" s="6" t="s">
        <v>151</v>
      </c>
      <c r="B60" s="7" t="s">
        <v>66</v>
      </c>
      <c r="D60" s="30">
        <v>11704.617026161195</v>
      </c>
      <c r="E60" s="30">
        <v>13472.180304242225</v>
      </c>
      <c r="F60" s="30">
        <v>8506.3245089034408</v>
      </c>
      <c r="G60" s="30"/>
      <c r="H60" s="30"/>
      <c r="I60" s="30">
        <v>1286.4705789115596</v>
      </c>
      <c r="J60" s="30">
        <v>355.46746876690008</v>
      </c>
      <c r="K60" s="30">
        <v>238.46125302038797</v>
      </c>
      <c r="L60" s="30"/>
      <c r="M60" s="30"/>
      <c r="N60" s="30">
        <v>1021.3170988565998</v>
      </c>
      <c r="O60" s="30">
        <v>279.85349654150002</v>
      </c>
      <c r="P60" s="30">
        <v>996.7911212931499</v>
      </c>
      <c r="S60" s="30">
        <v>29.358618332343994</v>
      </c>
      <c r="T60" s="30">
        <v>8.2068135571799985</v>
      </c>
      <c r="U60" s="30">
        <v>2.0026100113898195</v>
      </c>
    </row>
    <row r="61" spans="1:21">
      <c r="A61" s="6" t="s">
        <v>152</v>
      </c>
      <c r="B61" s="7" t="s">
        <v>66</v>
      </c>
      <c r="D61" s="30">
        <v>9330.6557125361142</v>
      </c>
      <c r="E61" s="30">
        <v>10893.731662506189</v>
      </c>
      <c r="F61" s="30">
        <v>8530.8429711110894</v>
      </c>
      <c r="G61" s="30"/>
      <c r="H61" s="30"/>
      <c r="I61" s="30">
        <v>893.39577401563997</v>
      </c>
      <c r="J61" s="30">
        <v>242.77463477510003</v>
      </c>
      <c r="K61" s="30">
        <v>253.86899313465722</v>
      </c>
      <c r="L61" s="30"/>
      <c r="M61" s="30"/>
      <c r="N61" s="30">
        <v>920.87325937997616</v>
      </c>
      <c r="O61" s="30">
        <v>247.62206328194003</v>
      </c>
      <c r="P61" s="30">
        <v>1455.960618508786</v>
      </c>
      <c r="S61" s="30">
        <v>27.121997258809596</v>
      </c>
      <c r="T61" s="30">
        <v>7.824808316463999</v>
      </c>
      <c r="U61" s="30">
        <v>1.6984894410972879</v>
      </c>
    </row>
    <row r="62" spans="1:21">
      <c r="A62" s="6" t="s">
        <v>153</v>
      </c>
      <c r="B62" s="7" t="s">
        <v>66</v>
      </c>
      <c r="D62" s="30">
        <v>8741.2700254815954</v>
      </c>
      <c r="E62" s="30">
        <v>10758.034143400328</v>
      </c>
      <c r="F62" s="30">
        <v>8857.7297407019068</v>
      </c>
      <c r="G62" s="30"/>
      <c r="H62" s="30"/>
      <c r="I62" s="30">
        <v>3995.3384041651252</v>
      </c>
      <c r="J62" s="30">
        <v>1117.187712460812</v>
      </c>
      <c r="K62" s="30">
        <v>816.9405090650796</v>
      </c>
      <c r="L62" s="30"/>
      <c r="M62" s="30"/>
      <c r="N62" s="30">
        <v>5022.1186685519251</v>
      </c>
      <c r="O62" s="30">
        <v>1368.9441336358145</v>
      </c>
      <c r="P62" s="30">
        <v>3326.0270511604645</v>
      </c>
      <c r="S62" s="30">
        <v>147.73895343978802</v>
      </c>
      <c r="T62" s="30">
        <v>43.129553309870083</v>
      </c>
      <c r="U62" s="30">
        <v>8.6578045570390785</v>
      </c>
    </row>
    <row r="63" spans="1:21">
      <c r="A63" s="6" t="s">
        <v>154</v>
      </c>
      <c r="B63" s="7" t="s">
        <v>66</v>
      </c>
      <c r="D63" s="30">
        <v>8181.1800246424791</v>
      </c>
      <c r="E63" s="30">
        <v>10179.289498254118</v>
      </c>
      <c r="F63" s="30">
        <v>8671.9340263624927</v>
      </c>
      <c r="G63" s="30"/>
      <c r="H63" s="30"/>
      <c r="I63" s="30">
        <v>2183.6506627248891</v>
      </c>
      <c r="J63" s="30">
        <v>606.72793074022002</v>
      </c>
      <c r="K63" s="30">
        <v>247.01002518941277</v>
      </c>
      <c r="L63" s="30"/>
      <c r="M63" s="30"/>
      <c r="N63" s="30">
        <v>2737.7157565276948</v>
      </c>
      <c r="O63" s="30">
        <v>742.93279887123435</v>
      </c>
      <c r="P63" s="30">
        <v>470.66652123138022</v>
      </c>
      <c r="S63" s="30">
        <v>80.977062176844754</v>
      </c>
      <c r="T63" s="30">
        <v>22.888510883791838</v>
      </c>
      <c r="U63" s="30">
        <v>4.2205453365118339</v>
      </c>
    </row>
    <row r="64" spans="1:21">
      <c r="A64" s="6" t="s">
        <v>155</v>
      </c>
      <c r="B64" s="7" t="s">
        <v>66</v>
      </c>
      <c r="D64" s="30">
        <v>7498.8261519083426</v>
      </c>
      <c r="E64" s="30">
        <v>10011.091981444779</v>
      </c>
      <c r="F64" s="30">
        <v>8881.7951674398755</v>
      </c>
      <c r="G64" s="30"/>
      <c r="H64" s="30"/>
      <c r="I64" s="30">
        <v>419.23289187561591</v>
      </c>
      <c r="J64" s="30">
        <v>115.59062964903997</v>
      </c>
      <c r="K64" s="30">
        <v>67.811717281990013</v>
      </c>
      <c r="L64" s="30"/>
      <c r="M64" s="30"/>
      <c r="N64" s="30">
        <v>511.09903845638382</v>
      </c>
      <c r="O64" s="30">
        <v>138.04632420095996</v>
      </c>
      <c r="P64" s="30">
        <v>268.557344765415</v>
      </c>
      <c r="S64" s="30">
        <v>15.122988174184794</v>
      </c>
      <c r="T64" s="30">
        <v>4.320272090861998</v>
      </c>
      <c r="U64" s="30">
        <v>0.83030592031185013</v>
      </c>
    </row>
    <row r="65" spans="1:21">
      <c r="A65" s="6" t="s">
        <v>156</v>
      </c>
      <c r="B65" s="7" t="s">
        <v>66</v>
      </c>
      <c r="D65" s="30">
        <v>9601.5522951408602</v>
      </c>
      <c r="E65" s="30">
        <v>11628.185002160664</v>
      </c>
      <c r="F65" s="30">
        <v>8821.3039662275642</v>
      </c>
      <c r="G65" s="30"/>
      <c r="H65" s="30"/>
      <c r="I65" s="30">
        <v>465.78257199837174</v>
      </c>
      <c r="J65" s="30">
        <v>131.46339279592897</v>
      </c>
      <c r="K65" s="30">
        <v>66.136433852716692</v>
      </c>
      <c r="L65" s="30"/>
      <c r="M65" s="30"/>
      <c r="N65" s="30">
        <v>585.00055531189275</v>
      </c>
      <c r="O65" s="30">
        <v>160.12490495973174</v>
      </c>
      <c r="P65" s="30">
        <v>141.67023654539776</v>
      </c>
      <c r="S65" s="30">
        <v>15.473609741776031</v>
      </c>
      <c r="T65" s="30">
        <v>4.3823644534000792</v>
      </c>
      <c r="U65" s="30">
        <v>0.92061283310180186</v>
      </c>
    </row>
    <row r="66" spans="1:21">
      <c r="A66" s="6" t="s">
        <v>157</v>
      </c>
      <c r="B66" s="7" t="s">
        <v>66</v>
      </c>
      <c r="D66" s="30">
        <v>11764.231655183597</v>
      </c>
      <c r="E66" s="30">
        <v>13887.14143103628</v>
      </c>
      <c r="F66" s="30">
        <v>9673.0795679666662</v>
      </c>
      <c r="G66" s="30"/>
      <c r="H66" s="30"/>
      <c r="I66" s="30">
        <v>5754.4429030528318</v>
      </c>
      <c r="J66" s="30">
        <v>1600.3736261920794</v>
      </c>
      <c r="K66" s="30">
        <v>1513.1514199831847</v>
      </c>
      <c r="L66" s="30"/>
      <c r="M66" s="30"/>
      <c r="N66" s="30">
        <v>4568.7034174519149</v>
      </c>
      <c r="O66" s="30">
        <v>1260.7848466297839</v>
      </c>
      <c r="P66" s="30">
        <v>7494.4876003226709</v>
      </c>
      <c r="S66" s="30">
        <v>133.03932135172852</v>
      </c>
      <c r="T66" s="30">
        <v>41.237469887721275</v>
      </c>
      <c r="U66" s="30">
        <v>10.325510878171137</v>
      </c>
    </row>
    <row r="67" spans="1:21">
      <c r="A67" s="6" t="s">
        <v>158</v>
      </c>
      <c r="B67" s="7" t="s">
        <v>66</v>
      </c>
      <c r="D67" s="30">
        <v>9420.3198747777005</v>
      </c>
      <c r="E67" s="30">
        <v>11529.648485895796</v>
      </c>
      <c r="F67" s="30">
        <v>8390.034370848156</v>
      </c>
      <c r="G67" s="30"/>
      <c r="H67" s="30"/>
      <c r="I67" s="30">
        <v>1231.1620102115598</v>
      </c>
      <c r="J67" s="30">
        <v>340.91485056089999</v>
      </c>
      <c r="K67" s="30">
        <v>236.40964430188203</v>
      </c>
      <c r="L67" s="30"/>
      <c r="M67" s="30"/>
      <c r="N67" s="30">
        <v>1267.7903181565998</v>
      </c>
      <c r="O67" s="30">
        <v>344.7047617755</v>
      </c>
      <c r="P67" s="30">
        <v>1005.933766230084</v>
      </c>
      <c r="S67" s="30">
        <v>37.081735349343994</v>
      </c>
      <c r="T67" s="30">
        <v>10.23889603464</v>
      </c>
      <c r="U67" s="30">
        <v>2.2890902906402801</v>
      </c>
    </row>
    <row r="68" spans="1:21">
      <c r="A68" s="6" t="s">
        <v>159</v>
      </c>
      <c r="B68" s="7" t="s">
        <v>66</v>
      </c>
      <c r="D68" s="30">
        <v>8671.0036334213528</v>
      </c>
      <c r="E68" s="30">
        <v>10303.251165074445</v>
      </c>
      <c r="F68" s="30">
        <v>8505.149031648094</v>
      </c>
      <c r="G68" s="30"/>
      <c r="H68" s="30"/>
      <c r="I68" s="30">
        <v>851.07546521563995</v>
      </c>
      <c r="J68" s="30">
        <v>231.63944703110002</v>
      </c>
      <c r="K68" s="30">
        <v>252.32081450766839</v>
      </c>
      <c r="L68" s="30"/>
      <c r="M68" s="30"/>
      <c r="N68" s="30">
        <v>1071.2248415299759</v>
      </c>
      <c r="O68" s="30">
        <v>287.18210294893998</v>
      </c>
      <c r="P68" s="30">
        <v>1461.4608408043894</v>
      </c>
      <c r="S68" s="30">
        <v>31.477593965809596</v>
      </c>
      <c r="T68" s="30">
        <v>8.9708393461239986</v>
      </c>
      <c r="U68" s="30">
        <v>1.8578276387798203</v>
      </c>
    </row>
    <row r="69" spans="1:21">
      <c r="A69" s="6" t="s">
        <v>160</v>
      </c>
      <c r="B69" s="7" t="s">
        <v>66</v>
      </c>
      <c r="D69" s="30">
        <v>8200.3906550098054</v>
      </c>
      <c r="E69" s="30">
        <v>10302.130520957366</v>
      </c>
      <c r="F69" s="30">
        <v>8828.1279360215012</v>
      </c>
      <c r="G69" s="30"/>
      <c r="H69" s="30"/>
      <c r="I69" s="30">
        <v>4047.4259473651255</v>
      </c>
      <c r="J69" s="30">
        <v>1130.8928244768119</v>
      </c>
      <c r="K69" s="30">
        <v>818.87741283755042</v>
      </c>
      <c r="L69" s="30"/>
      <c r="M69" s="30"/>
      <c r="N69" s="30">
        <v>5073.375027551926</v>
      </c>
      <c r="O69" s="30">
        <v>1382.4305470558147</v>
      </c>
      <c r="P69" s="30">
        <v>3327.9330468940129</v>
      </c>
      <c r="S69" s="30">
        <v>150.579756327788</v>
      </c>
      <c r="T69" s="30">
        <v>43.877016511310075</v>
      </c>
      <c r="U69" s="30">
        <v>8.7634413656227697</v>
      </c>
    </row>
    <row r="70" spans="1:21">
      <c r="A70" s="6" t="s">
        <v>161</v>
      </c>
      <c r="B70" s="7" t="s">
        <v>66</v>
      </c>
      <c r="D70" s="30">
        <v>7438.6324207649886</v>
      </c>
      <c r="E70" s="30">
        <v>9544.7658315076387</v>
      </c>
      <c r="F70" s="30">
        <v>8607.028011510718</v>
      </c>
      <c r="G70" s="30"/>
      <c r="H70" s="30"/>
      <c r="I70" s="30">
        <v>2432.1596311248886</v>
      </c>
      <c r="J70" s="30">
        <v>672.1148359322201</v>
      </c>
      <c r="K70" s="30">
        <v>256.21579597055728</v>
      </c>
      <c r="L70" s="30"/>
      <c r="M70" s="30"/>
      <c r="N70" s="30">
        <v>2965.1333738776943</v>
      </c>
      <c r="O70" s="30">
        <v>802.77021351423446</v>
      </c>
      <c r="P70" s="30">
        <v>479.090983617576</v>
      </c>
      <c r="S70" s="30">
        <v>87.533331088344752</v>
      </c>
      <c r="T70" s="30">
        <v>24.613575924661841</v>
      </c>
      <c r="U70" s="30">
        <v>4.463415882260767</v>
      </c>
    </row>
    <row r="71" spans="1:21">
      <c r="A71" s="6" t="s">
        <v>162</v>
      </c>
      <c r="B71" s="7" t="s">
        <v>66</v>
      </c>
      <c r="D71" s="30">
        <v>9617.8721137387965</v>
      </c>
      <c r="E71" s="30">
        <v>11807.832502512307</v>
      </c>
      <c r="F71" s="30">
        <v>9007.37341253255</v>
      </c>
      <c r="G71" s="30"/>
      <c r="H71" s="30"/>
      <c r="I71" s="30">
        <v>355.27083987561593</v>
      </c>
      <c r="J71" s="30">
        <v>98.761133889039996</v>
      </c>
      <c r="K71" s="30">
        <v>65.437185995350006</v>
      </c>
      <c r="L71" s="30"/>
      <c r="M71" s="30"/>
      <c r="N71" s="30">
        <v>446.53519295638387</v>
      </c>
      <c r="O71" s="30">
        <v>121.05848641095994</v>
      </c>
      <c r="P71" s="30">
        <v>266.160472458605</v>
      </c>
      <c r="S71" s="30">
        <v>11.871239982184795</v>
      </c>
      <c r="T71" s="30">
        <v>3.4646822419019987</v>
      </c>
      <c r="U71" s="30">
        <v>0.7095878136104099</v>
      </c>
    </row>
    <row r="72" spans="1:21">
      <c r="A72" s="6" t="s">
        <v>163</v>
      </c>
      <c r="B72" s="7" t="s">
        <v>66</v>
      </c>
      <c r="D72" s="30">
        <v>11697.498019549108</v>
      </c>
      <c r="E72" s="30">
        <v>13369.200666490469</v>
      </c>
      <c r="F72" s="30">
        <v>8973.1335042757219</v>
      </c>
      <c r="G72" s="30"/>
      <c r="H72" s="30"/>
      <c r="I72" s="30">
        <v>534.11324979837161</v>
      </c>
      <c r="J72" s="30">
        <v>149.44234775992899</v>
      </c>
      <c r="K72" s="30">
        <v>68.687856337964291</v>
      </c>
      <c r="L72" s="30"/>
      <c r="M72" s="30"/>
      <c r="N72" s="30">
        <v>424.07359681189268</v>
      </c>
      <c r="O72" s="30">
        <v>117.78230522973178</v>
      </c>
      <c r="P72" s="30">
        <v>135.66132995147831</v>
      </c>
      <c r="S72" s="30">
        <v>12.219634016776029</v>
      </c>
      <c r="T72" s="30">
        <v>3.5261885029000792</v>
      </c>
      <c r="U72" s="30">
        <v>0.79911152360923243</v>
      </c>
    </row>
    <row r="73" spans="1:21">
      <c r="A73" s="6" t="s">
        <v>164</v>
      </c>
      <c r="B73" s="7" t="s">
        <v>66</v>
      </c>
      <c r="D73" s="30">
        <v>9488.7853466222405</v>
      </c>
      <c r="E73" s="30">
        <v>12003.800363450744</v>
      </c>
      <c r="F73" s="30">
        <v>9578.0302584128676</v>
      </c>
      <c r="G73" s="30"/>
      <c r="H73" s="30"/>
      <c r="I73" s="30">
        <v>5507.2452215528328</v>
      </c>
      <c r="J73" s="30">
        <v>1535.3317427220793</v>
      </c>
      <c r="K73" s="30">
        <v>1503.9117699099875</v>
      </c>
      <c r="L73" s="30"/>
      <c r="M73" s="30"/>
      <c r="N73" s="30">
        <v>5670.2977959519139</v>
      </c>
      <c r="O73" s="30">
        <v>1550.6329259597842</v>
      </c>
      <c r="P73" s="30">
        <v>7535.6625276851737</v>
      </c>
      <c r="S73" s="30">
        <v>167.55723901672854</v>
      </c>
      <c r="T73" s="30">
        <v>50.319716795421279</v>
      </c>
      <c r="U73" s="30">
        <v>11.615706961503093</v>
      </c>
    </row>
    <row r="74" spans="1:21">
      <c r="A74" s="6" t="s">
        <v>165</v>
      </c>
      <c r="B74" s="7" t="s">
        <v>66</v>
      </c>
      <c r="D74" s="30">
        <v>8765.2934771430482</v>
      </c>
      <c r="E74" s="30">
        <v>10972.623924318281</v>
      </c>
      <c r="F74" s="30">
        <v>8356.6879604809001</v>
      </c>
      <c r="G74" s="30"/>
      <c r="H74" s="30"/>
      <c r="I74" s="30">
        <v>1172.9767446115598</v>
      </c>
      <c r="J74" s="30">
        <v>325.60532483290001</v>
      </c>
      <c r="K74" s="30">
        <v>234.25132776975403</v>
      </c>
      <c r="L74" s="30"/>
      <c r="M74" s="30"/>
      <c r="N74" s="30">
        <v>1474.5054152065998</v>
      </c>
      <c r="O74" s="30">
        <v>399.09499380449995</v>
      </c>
      <c r="P74" s="30">
        <v>1013.6016286485628</v>
      </c>
      <c r="S74" s="30">
        <v>43.070149858343996</v>
      </c>
      <c r="T74" s="30">
        <v>11.814548995059999</v>
      </c>
      <c r="U74" s="30">
        <v>2.5112237449217001</v>
      </c>
    </row>
    <row r="75" spans="1:21">
      <c r="A75" s="6" t="s">
        <v>166</v>
      </c>
      <c r="B75" s="7" t="s">
        <v>66</v>
      </c>
      <c r="D75" s="30">
        <v>8125.6200098403879</v>
      </c>
      <c r="E75" s="30">
        <v>9815.0568524371192</v>
      </c>
      <c r="F75" s="30">
        <v>8483.9059335785732</v>
      </c>
      <c r="G75" s="30"/>
      <c r="H75" s="30"/>
      <c r="I75" s="30">
        <v>862.20823301563996</v>
      </c>
      <c r="J75" s="30">
        <v>234.56866619510001</v>
      </c>
      <c r="K75" s="30">
        <v>252.72807791514126</v>
      </c>
      <c r="L75" s="30"/>
      <c r="M75" s="30"/>
      <c r="N75" s="30">
        <v>1082.1799587799758</v>
      </c>
      <c r="O75" s="30">
        <v>290.06457925394</v>
      </c>
      <c r="P75" s="30">
        <v>1461.8616053277005</v>
      </c>
      <c r="S75" s="30">
        <v>32.084764067809594</v>
      </c>
      <c r="T75" s="30">
        <v>9.1305960508839998</v>
      </c>
      <c r="U75" s="30">
        <v>1.8800393806483719</v>
      </c>
    </row>
    <row r="76" spans="1:21">
      <c r="A76" s="6" t="s">
        <v>167</v>
      </c>
      <c r="B76" s="7" t="s">
        <v>66</v>
      </c>
      <c r="D76" s="30">
        <v>7459.2820763462632</v>
      </c>
      <c r="E76" s="30">
        <v>9677.4550312237661</v>
      </c>
      <c r="F76" s="30">
        <v>8787.5677804854622</v>
      </c>
      <c r="G76" s="30"/>
      <c r="H76" s="30"/>
      <c r="I76" s="30">
        <v>4507.7172865651246</v>
      </c>
      <c r="J76" s="30">
        <v>1252.0032469728119</v>
      </c>
      <c r="K76" s="30">
        <v>835.99359794746954</v>
      </c>
      <c r="L76" s="30"/>
      <c r="M76" s="30"/>
      <c r="N76" s="30">
        <v>5494.6007093519256</v>
      </c>
      <c r="O76" s="30">
        <v>1493.2621355398146</v>
      </c>
      <c r="P76" s="30">
        <v>3343.5965541745791</v>
      </c>
      <c r="S76" s="30">
        <v>162.72335748978804</v>
      </c>
      <c r="T76" s="30">
        <v>47.072202998870083</v>
      </c>
      <c r="U76" s="30">
        <v>9.2150078142791223</v>
      </c>
    </row>
    <row r="77" spans="1:21">
      <c r="A77" s="6" t="s">
        <v>168</v>
      </c>
      <c r="B77" s="7" t="s">
        <v>66</v>
      </c>
      <c r="D77" s="30">
        <v>9560.0055036964968</v>
      </c>
      <c r="E77" s="30">
        <v>11357.526952936103</v>
      </c>
      <c r="F77" s="30">
        <v>8792.4570292705357</v>
      </c>
      <c r="G77" s="30"/>
      <c r="H77" s="30"/>
      <c r="I77" s="30">
        <v>2061.1911871248885</v>
      </c>
      <c r="J77" s="30">
        <v>574.50677521222008</v>
      </c>
      <c r="K77" s="30">
        <v>242.47363413032559</v>
      </c>
      <c r="L77" s="30"/>
      <c r="M77" s="30"/>
      <c r="N77" s="30">
        <v>2590.6746353776944</v>
      </c>
      <c r="O77" s="30">
        <v>704.24379738423431</v>
      </c>
      <c r="P77" s="30">
        <v>465.21952724390127</v>
      </c>
      <c r="S77" s="30">
        <v>68.673774064344755</v>
      </c>
      <c r="T77" s="30">
        <v>19.65130806354184</v>
      </c>
      <c r="U77" s="30">
        <v>3.7647821061251179</v>
      </c>
    </row>
    <row r="78" spans="1:21">
      <c r="A78" s="6" t="s">
        <v>169</v>
      </c>
      <c r="B78" s="7" t="s">
        <v>66</v>
      </c>
      <c r="D78" s="30">
        <v>11720.001488101236</v>
      </c>
      <c r="E78" s="30">
        <v>13590.229437489939</v>
      </c>
      <c r="F78" s="30">
        <v>9131.9491520611864</v>
      </c>
      <c r="G78" s="30"/>
      <c r="H78" s="30"/>
      <c r="I78" s="30">
        <v>407.48932157561597</v>
      </c>
      <c r="J78" s="30">
        <v>112.50069803503996</v>
      </c>
      <c r="K78" s="30">
        <v>67.375748231244003</v>
      </c>
      <c r="L78" s="30"/>
      <c r="M78" s="30"/>
      <c r="N78" s="30">
        <v>323.55439270638396</v>
      </c>
      <c r="O78" s="30">
        <v>88.700161565959974</v>
      </c>
      <c r="P78" s="30">
        <v>261.59492540814995</v>
      </c>
      <c r="S78" s="30">
        <v>9.3845432696847961</v>
      </c>
      <c r="T78" s="30">
        <v>2.8103903536519992</v>
      </c>
      <c r="U78" s="30">
        <v>0.61727152669365992</v>
      </c>
    </row>
    <row r="79" spans="1:21">
      <c r="A79" s="6" t="s">
        <v>170</v>
      </c>
      <c r="B79" s="7" t="s">
        <v>66</v>
      </c>
      <c r="D79" s="30">
        <v>9420.862904879943</v>
      </c>
      <c r="E79" s="30">
        <v>11478.093778347471</v>
      </c>
      <c r="F79" s="30">
        <v>8808.2148931976462</v>
      </c>
      <c r="G79" s="30"/>
      <c r="H79" s="30"/>
      <c r="I79" s="30">
        <v>511.18636119837151</v>
      </c>
      <c r="J79" s="30">
        <v>143.40989629192899</v>
      </c>
      <c r="K79" s="30">
        <v>67.83178142440903</v>
      </c>
      <c r="L79" s="30"/>
      <c r="M79" s="30"/>
      <c r="N79" s="30">
        <v>526.24337221189273</v>
      </c>
      <c r="O79" s="30">
        <v>144.66489808173179</v>
      </c>
      <c r="P79" s="30">
        <v>139.47628204417148</v>
      </c>
      <c r="S79" s="30">
        <v>15.421073642776031</v>
      </c>
      <c r="T79" s="30">
        <v>4.3685413187800792</v>
      </c>
      <c r="U79" s="30">
        <v>0.91865116978173167</v>
      </c>
    </row>
    <row r="80" spans="1:21">
      <c r="A80" s="6" t="s">
        <v>171</v>
      </c>
      <c r="B80" s="7" t="s">
        <v>66</v>
      </c>
      <c r="D80" s="30">
        <v>8836.2969443995698</v>
      </c>
      <c r="E80" s="30">
        <v>11463.748858211682</v>
      </c>
      <c r="F80" s="30">
        <v>9550.7746945747822</v>
      </c>
      <c r="G80" s="30"/>
      <c r="H80" s="30"/>
      <c r="I80" s="30">
        <v>5247.1903495528331</v>
      </c>
      <c r="J80" s="30">
        <v>1466.9069153620794</v>
      </c>
      <c r="K80" s="30">
        <v>1494.1915492245432</v>
      </c>
      <c r="L80" s="30"/>
      <c r="M80" s="30"/>
      <c r="N80" s="30">
        <v>6594.1960982019154</v>
      </c>
      <c r="O80" s="30">
        <v>1793.726167564784</v>
      </c>
      <c r="P80" s="30">
        <v>7570.1956064916212</v>
      </c>
      <c r="S80" s="30">
        <v>194.32202822172854</v>
      </c>
      <c r="T80" s="30">
        <v>57.36198470832128</v>
      </c>
      <c r="U80" s="30">
        <v>12.616109898280206</v>
      </c>
    </row>
    <row r="81" spans="1:21">
      <c r="A81" s="6" t="s">
        <v>172</v>
      </c>
      <c r="B81" s="7" t="s">
        <v>66</v>
      </c>
      <c r="D81" s="30">
        <v>8223.7342497961363</v>
      </c>
      <c r="E81" s="30">
        <v>10512.090131679553</v>
      </c>
      <c r="F81" s="30">
        <v>8329.1179933795793</v>
      </c>
      <c r="G81" s="30"/>
      <c r="H81" s="30"/>
      <c r="I81" s="30">
        <v>1188.28294321156</v>
      </c>
      <c r="J81" s="30">
        <v>329.63264410090005</v>
      </c>
      <c r="K81" s="30">
        <v>234.81909387242203</v>
      </c>
      <c r="L81" s="30"/>
      <c r="M81" s="30"/>
      <c r="N81" s="30">
        <v>1489.5673659566</v>
      </c>
      <c r="O81" s="30">
        <v>403.05804733949998</v>
      </c>
      <c r="P81" s="30">
        <v>1014.1603346538478</v>
      </c>
      <c r="S81" s="30">
        <v>43.904934732343989</v>
      </c>
      <c r="T81" s="30">
        <v>12.034194989179998</v>
      </c>
      <c r="U81" s="30">
        <v>2.5421891444218203</v>
      </c>
    </row>
    <row r="82" spans="1:21">
      <c r="A82" s="6" t="s">
        <v>173</v>
      </c>
      <c r="B82" s="7" t="s">
        <v>66</v>
      </c>
      <c r="D82" s="30">
        <v>7378.3397396649852</v>
      </c>
      <c r="E82" s="30">
        <v>9146.1369177857305</v>
      </c>
      <c r="F82" s="30">
        <v>8454.7988108517766</v>
      </c>
      <c r="G82" s="30"/>
      <c r="H82" s="30"/>
      <c r="I82" s="30">
        <v>960.58715981563989</v>
      </c>
      <c r="J82" s="30">
        <v>260.45382277910005</v>
      </c>
      <c r="K82" s="30">
        <v>256.32701554429804</v>
      </c>
      <c r="L82" s="30"/>
      <c r="M82" s="30"/>
      <c r="N82" s="30">
        <v>1172.2093097299755</v>
      </c>
      <c r="O82" s="30">
        <v>313.75282146494004</v>
      </c>
      <c r="P82" s="30">
        <v>1465.1550954012525</v>
      </c>
      <c r="S82" s="30">
        <v>34.68023860330959</v>
      </c>
      <c r="T82" s="30">
        <v>9.8135092208739998</v>
      </c>
      <c r="U82" s="30">
        <v>1.9749880782522704</v>
      </c>
    </row>
    <row r="83" spans="1:21">
      <c r="A83" s="6" t="s">
        <v>174</v>
      </c>
      <c r="B83" s="7" t="s">
        <v>66</v>
      </c>
      <c r="D83" s="30">
        <v>9576.5440297844016</v>
      </c>
      <c r="E83" s="30">
        <v>11462.081043843078</v>
      </c>
      <c r="F83" s="30">
        <v>8903.4434788842755</v>
      </c>
      <c r="G83" s="30"/>
      <c r="H83" s="30"/>
      <c r="I83" s="30">
        <v>3820.6050145651247</v>
      </c>
      <c r="J83" s="30">
        <v>1071.2124076128118</v>
      </c>
      <c r="K83" s="30">
        <v>810.44295243828071</v>
      </c>
      <c r="L83" s="30"/>
      <c r="M83" s="30"/>
      <c r="N83" s="30">
        <v>4801.0236713519262</v>
      </c>
      <c r="O83" s="30">
        <v>1310.7703070998145</v>
      </c>
      <c r="P83" s="30">
        <v>3317.8055128071046</v>
      </c>
      <c r="S83" s="30">
        <v>127.79145617778801</v>
      </c>
      <c r="T83" s="30">
        <v>37.881030004310077</v>
      </c>
      <c r="U83" s="30">
        <v>7.9160459651668056</v>
      </c>
    </row>
    <row r="84" spans="1:21">
      <c r="A84" s="6" t="s">
        <v>175</v>
      </c>
      <c r="B84" s="7" t="s">
        <v>66</v>
      </c>
      <c r="D84" s="30">
        <v>11664.44342148477</v>
      </c>
      <c r="E84" s="30">
        <v>13155.816593980649</v>
      </c>
      <c r="F84" s="30">
        <v>8976.4057458691077</v>
      </c>
      <c r="G84" s="30"/>
      <c r="H84" s="30"/>
      <c r="I84" s="30">
        <v>2364.0490270248888</v>
      </c>
      <c r="J84" s="30">
        <v>654.19378607422004</v>
      </c>
      <c r="K84" s="30">
        <v>253.69270550365454</v>
      </c>
      <c r="L84" s="30"/>
      <c r="M84" s="30"/>
      <c r="N84" s="30">
        <v>1877.4080236276945</v>
      </c>
      <c r="O84" s="30">
        <v>516.57130966923444</v>
      </c>
      <c r="P84" s="30">
        <v>438.79726580243437</v>
      </c>
      <c r="S84" s="30">
        <v>54.251378576844751</v>
      </c>
      <c r="T84" s="30">
        <v>15.856532315791839</v>
      </c>
      <c r="U84" s="30">
        <v>3.2305186232908412</v>
      </c>
    </row>
    <row r="85" spans="1:21">
      <c r="A85" s="6" t="s">
        <v>176</v>
      </c>
      <c r="B85" s="7" t="s">
        <v>66</v>
      </c>
      <c r="D85" s="30">
        <v>9436.6496371833273</v>
      </c>
      <c r="E85" s="30">
        <v>11654.173840633091</v>
      </c>
      <c r="F85" s="30">
        <v>8996.6338622881904</v>
      </c>
      <c r="G85" s="30"/>
      <c r="H85" s="30"/>
      <c r="I85" s="30">
        <v>389.96853367561596</v>
      </c>
      <c r="J85" s="30">
        <v>107.89068293303998</v>
      </c>
      <c r="K85" s="30">
        <v>66.725305386865998</v>
      </c>
      <c r="L85" s="30"/>
      <c r="M85" s="30"/>
      <c r="N85" s="30">
        <v>401.6328008063839</v>
      </c>
      <c r="O85" s="30">
        <v>109.24390894395998</v>
      </c>
      <c r="P85" s="30">
        <v>264.4935131964919</v>
      </c>
      <c r="S85" s="30">
        <v>11.831091758684796</v>
      </c>
      <c r="T85" s="30">
        <v>3.4541185664719993</v>
      </c>
      <c r="U85" s="30">
        <v>0.70809734840764005</v>
      </c>
    </row>
    <row r="86" spans="1:21">
      <c r="A86" s="6" t="s">
        <v>177</v>
      </c>
      <c r="B86" s="7" t="s">
        <v>66</v>
      </c>
      <c r="D86" s="30">
        <v>8768.0336103255468</v>
      </c>
      <c r="E86" s="30">
        <v>10935.815409820787</v>
      </c>
      <c r="F86" s="30">
        <v>8760.9241790049</v>
      </c>
      <c r="G86" s="30"/>
      <c r="H86" s="30"/>
      <c r="I86" s="30">
        <v>487.06700439837164</v>
      </c>
      <c r="J86" s="30">
        <v>137.06368630792898</v>
      </c>
      <c r="K86" s="30">
        <v>66.931180533995658</v>
      </c>
      <c r="L86" s="30"/>
      <c r="M86" s="30"/>
      <c r="N86" s="30">
        <v>611.93233711189271</v>
      </c>
      <c r="O86" s="30">
        <v>167.21111144373177</v>
      </c>
      <c r="P86" s="30">
        <v>142.67585153217462</v>
      </c>
      <c r="S86" s="30">
        <v>17.90343244477603</v>
      </c>
      <c r="T86" s="30">
        <v>5.021691829540079</v>
      </c>
      <c r="U86" s="30">
        <v>1.0113408117960114</v>
      </c>
    </row>
    <row r="87" spans="1:21">
      <c r="A87" s="6" t="s">
        <v>178</v>
      </c>
      <c r="B87" s="7" t="s">
        <v>66</v>
      </c>
      <c r="D87" s="30">
        <v>8296.836067347067</v>
      </c>
      <c r="E87" s="30">
        <v>11017.247958460262</v>
      </c>
      <c r="F87" s="30">
        <v>9528.2404850431394</v>
      </c>
      <c r="G87" s="30"/>
      <c r="H87" s="30"/>
      <c r="I87" s="30">
        <v>5315.6003065528339</v>
      </c>
      <c r="J87" s="30">
        <v>1484.9067300220795</v>
      </c>
      <c r="K87" s="30">
        <v>1496.7485475764977</v>
      </c>
      <c r="L87" s="30"/>
      <c r="M87" s="30"/>
      <c r="N87" s="30">
        <v>6661.5144069519156</v>
      </c>
      <c r="O87" s="30">
        <v>1811.438751139784</v>
      </c>
      <c r="P87" s="30">
        <v>7572.711801678387</v>
      </c>
      <c r="S87" s="30">
        <v>198.05303935172853</v>
      </c>
      <c r="T87" s="30">
        <v>58.343676727721288</v>
      </c>
      <c r="U87" s="30">
        <v>12.755566049532195</v>
      </c>
    </row>
    <row r="88" spans="1:21">
      <c r="A88" s="6" t="s">
        <v>179</v>
      </c>
      <c r="B88" s="7" t="s">
        <v>66</v>
      </c>
      <c r="D88" s="30">
        <v>7481.694136690865</v>
      </c>
      <c r="E88" s="30">
        <v>9881.0704198511849</v>
      </c>
      <c r="F88" s="30">
        <v>8291.3418454106886</v>
      </c>
      <c r="G88" s="30"/>
      <c r="H88" s="30"/>
      <c r="I88" s="30">
        <v>1323.5419748115598</v>
      </c>
      <c r="J88" s="30">
        <v>365.22157890890003</v>
      </c>
      <c r="K88" s="30">
        <v>239.83637446763001</v>
      </c>
      <c r="L88" s="30"/>
      <c r="M88" s="30"/>
      <c r="N88" s="30">
        <v>1613.3467486065995</v>
      </c>
      <c r="O88" s="30">
        <v>435.62649269649989</v>
      </c>
      <c r="P88" s="30">
        <v>1018.7517906720549</v>
      </c>
      <c r="S88" s="30">
        <v>47.47339582084399</v>
      </c>
      <c r="T88" s="30">
        <v>12.973117348309998</v>
      </c>
      <c r="U88" s="30">
        <v>2.6745571671874502</v>
      </c>
    </row>
    <row r="89" spans="1:21">
      <c r="A89" s="6" t="s">
        <v>180</v>
      </c>
      <c r="B89" s="7" t="s">
        <v>66</v>
      </c>
      <c r="D89" s="30">
        <v>9513.2335057721702</v>
      </c>
      <c r="E89" s="30">
        <v>11057.164219733466</v>
      </c>
      <c r="F89" s="30">
        <v>8537.9545120509629</v>
      </c>
      <c r="G89" s="30"/>
      <c r="H89" s="30"/>
      <c r="I89" s="30">
        <v>813.72937181563998</v>
      </c>
      <c r="J89" s="30">
        <v>221.81305933909999</v>
      </c>
      <c r="K89" s="30">
        <v>250.95460463721005</v>
      </c>
      <c r="L89" s="30"/>
      <c r="M89" s="30"/>
      <c r="N89" s="30">
        <v>1023.9697952299758</v>
      </c>
      <c r="O89" s="30">
        <v>274.74850245494002</v>
      </c>
      <c r="P89" s="30">
        <v>1459.7321376173506</v>
      </c>
      <c r="S89" s="30">
        <v>27.214178155309597</v>
      </c>
      <c r="T89" s="30">
        <v>7.8490626666339995</v>
      </c>
      <c r="U89" s="30">
        <v>1.7018616398790223</v>
      </c>
    </row>
    <row r="90" spans="1:21">
      <c r="A90" s="6" t="s">
        <v>181</v>
      </c>
      <c r="B90" s="7" t="s">
        <v>66</v>
      </c>
      <c r="D90" s="30">
        <v>11676.903637698562</v>
      </c>
      <c r="E90" s="30">
        <v>13232.460181885832</v>
      </c>
      <c r="F90" s="30">
        <v>9018.3941282644737</v>
      </c>
      <c r="G90" s="30"/>
      <c r="H90" s="30"/>
      <c r="I90" s="30">
        <v>4381.5619957651252</v>
      </c>
      <c r="J90" s="30">
        <v>1218.8096600688118</v>
      </c>
      <c r="K90" s="30">
        <v>831.30244448435781</v>
      </c>
      <c r="L90" s="30"/>
      <c r="M90" s="30"/>
      <c r="N90" s="30">
        <v>3479.902562351926</v>
      </c>
      <c r="O90" s="30">
        <v>963.16103867981474</v>
      </c>
      <c r="P90" s="30">
        <v>3268.6789020532142</v>
      </c>
      <c r="S90" s="30">
        <v>101.07811952778802</v>
      </c>
      <c r="T90" s="30">
        <v>30.852300127310073</v>
      </c>
      <c r="U90" s="30">
        <v>6.9226959364661438</v>
      </c>
    </row>
    <row r="91" spans="1:21">
      <c r="A91" s="6" t="s">
        <v>182</v>
      </c>
      <c r="B91" s="7" t="s">
        <v>66</v>
      </c>
      <c r="D91" s="30">
        <v>9378.5840099149846</v>
      </c>
      <c r="E91" s="30">
        <v>11202.498196719336</v>
      </c>
      <c r="F91" s="30">
        <v>8776.5989938956682</v>
      </c>
      <c r="G91" s="30"/>
      <c r="H91" s="30"/>
      <c r="I91" s="30">
        <v>2262.4315957248891</v>
      </c>
      <c r="J91" s="30">
        <v>627.45652428022004</v>
      </c>
      <c r="K91" s="30">
        <v>249.9283875156986</v>
      </c>
      <c r="L91" s="30"/>
      <c r="M91" s="30"/>
      <c r="N91" s="30">
        <v>2330.2488043276944</v>
      </c>
      <c r="O91" s="30">
        <v>635.72136443523448</v>
      </c>
      <c r="P91" s="30">
        <v>455.57230798428708</v>
      </c>
      <c r="S91" s="30">
        <v>68.440921559844753</v>
      </c>
      <c r="T91" s="30">
        <v>19.590040638331839</v>
      </c>
      <c r="U91" s="30">
        <v>3.7561563136797034</v>
      </c>
    </row>
    <row r="92" spans="1:21">
      <c r="A92" s="6" t="s">
        <v>183</v>
      </c>
      <c r="B92" s="7" t="s">
        <v>66</v>
      </c>
      <c r="D92" s="30">
        <v>8781.8943061908903</v>
      </c>
      <c r="E92" s="30">
        <v>11099.006347445316</v>
      </c>
      <c r="F92" s="30">
        <v>8957.8319547731317</v>
      </c>
      <c r="G92" s="30"/>
      <c r="H92" s="30"/>
      <c r="I92" s="30">
        <v>371.53645847561597</v>
      </c>
      <c r="J92" s="30">
        <v>103.04089275703998</v>
      </c>
      <c r="K92" s="30">
        <v>66.041031854802</v>
      </c>
      <c r="L92" s="30"/>
      <c r="M92" s="30"/>
      <c r="N92" s="30">
        <v>467.11653065638382</v>
      </c>
      <c r="O92" s="30">
        <v>126.47378383695997</v>
      </c>
      <c r="P92" s="30">
        <v>266.92453534841906</v>
      </c>
      <c r="S92" s="30">
        <v>13.728116811684796</v>
      </c>
      <c r="T92" s="30">
        <v>3.9532578856119986</v>
      </c>
      <c r="U92" s="30">
        <v>0.77852262713209996</v>
      </c>
    </row>
    <row r="93" spans="1:21">
      <c r="A93" s="6" t="s">
        <v>184</v>
      </c>
      <c r="B93" s="7" t="s">
        <v>66</v>
      </c>
      <c r="D93" s="30">
        <v>8228.2908921313101</v>
      </c>
      <c r="E93" s="30">
        <v>10487.473395931365</v>
      </c>
      <c r="F93" s="30">
        <v>8721.8254148460965</v>
      </c>
      <c r="G93" s="30"/>
      <c r="H93" s="30"/>
      <c r="I93" s="30">
        <v>493.4118351983717</v>
      </c>
      <c r="J93" s="30">
        <v>138.73311841192898</v>
      </c>
      <c r="K93" s="30">
        <v>67.168092335391719</v>
      </c>
      <c r="L93" s="30"/>
      <c r="M93" s="30"/>
      <c r="N93" s="30">
        <v>618.17592061189271</v>
      </c>
      <c r="O93" s="30">
        <v>168.85390367373179</v>
      </c>
      <c r="P93" s="30">
        <v>142.90898282610164</v>
      </c>
      <c r="S93" s="30">
        <v>18.249473216776032</v>
      </c>
      <c r="T93" s="30">
        <v>5.1127409989000787</v>
      </c>
      <c r="U93" s="30">
        <v>1.0242617462125763</v>
      </c>
    </row>
    <row r="94" spans="1:21">
      <c r="A94" s="6" t="s">
        <v>185</v>
      </c>
      <c r="B94" s="7" t="s">
        <v>66</v>
      </c>
      <c r="D94" s="30">
        <v>7557.6710969984388</v>
      </c>
      <c r="E94" s="30">
        <v>10405.456004002603</v>
      </c>
      <c r="F94" s="30">
        <v>9497.3642917382713</v>
      </c>
      <c r="G94" s="30"/>
      <c r="H94" s="30"/>
      <c r="I94" s="30">
        <v>5920.1308485528334</v>
      </c>
      <c r="J94" s="30">
        <v>1643.9689219820793</v>
      </c>
      <c r="K94" s="30">
        <v>1519.3444337221385</v>
      </c>
      <c r="L94" s="30"/>
      <c r="M94" s="30"/>
      <c r="N94" s="30">
        <v>7214.7374812019152</v>
      </c>
      <c r="O94" s="30">
        <v>1957.001082104784</v>
      </c>
      <c r="P94" s="30">
        <v>7593.3899390600609</v>
      </c>
      <c r="S94" s="30">
        <v>214.00202028422854</v>
      </c>
      <c r="T94" s="30">
        <v>62.540122879571278</v>
      </c>
      <c r="U94" s="30">
        <v>13.351700292969257</v>
      </c>
    </row>
    <row r="95" spans="1:21">
      <c r="A95" s="6" t="s">
        <v>186</v>
      </c>
      <c r="B95" s="7" t="s">
        <v>66</v>
      </c>
      <c r="D95" s="30">
        <v>9601.6173768669705</v>
      </c>
      <c r="E95" s="30">
        <v>11683.821145167307</v>
      </c>
      <c r="F95" s="30">
        <v>8399.2639544573958</v>
      </c>
      <c r="G95" s="30"/>
      <c r="H95" s="30"/>
      <c r="I95" s="30">
        <v>1121.63041881156</v>
      </c>
      <c r="J95" s="30">
        <v>312.0952396289</v>
      </c>
      <c r="K95" s="30">
        <v>232.34669396435001</v>
      </c>
      <c r="L95" s="30"/>
      <c r="M95" s="30"/>
      <c r="N95" s="30">
        <v>1409.5354871065999</v>
      </c>
      <c r="O95" s="30">
        <v>382.00030882649992</v>
      </c>
      <c r="P95" s="30">
        <v>1011.1916427446849</v>
      </c>
      <c r="S95" s="30">
        <v>37.208472844843989</v>
      </c>
      <c r="T95" s="30">
        <v>10.272242809429999</v>
      </c>
      <c r="U95" s="30">
        <v>2.29379147450457</v>
      </c>
    </row>
    <row r="96" spans="1:21">
      <c r="A96" s="6" t="s">
        <v>187</v>
      </c>
      <c r="B96" s="7" t="s">
        <v>66</v>
      </c>
      <c r="D96" s="30">
        <v>11631.084169568316</v>
      </c>
      <c r="E96" s="30">
        <v>12952.93557108387</v>
      </c>
      <c r="F96" s="30">
        <v>8620.446371729884</v>
      </c>
      <c r="G96" s="30"/>
      <c r="H96" s="30"/>
      <c r="I96" s="30">
        <v>933.62375411564005</v>
      </c>
      <c r="J96" s="30">
        <v>253.35929551310005</v>
      </c>
      <c r="K96" s="30">
        <v>255.34062934818479</v>
      </c>
      <c r="L96" s="30"/>
      <c r="M96" s="30"/>
      <c r="N96" s="30">
        <v>741.60411547997592</v>
      </c>
      <c r="O96" s="30">
        <v>200.45332489994001</v>
      </c>
      <c r="P96" s="30">
        <v>1449.4025222912896</v>
      </c>
      <c r="S96" s="30">
        <v>21.504686867809596</v>
      </c>
      <c r="T96" s="30">
        <v>6.3467991148839999</v>
      </c>
      <c r="U96" s="30">
        <v>1.492994723901172</v>
      </c>
    </row>
    <row r="97" spans="1:21">
      <c r="A97" s="6" t="s">
        <v>188</v>
      </c>
      <c r="B97" s="7" t="s">
        <v>66</v>
      </c>
      <c r="D97" s="30">
        <v>9395.4741230291456</v>
      </c>
      <c r="E97" s="30">
        <v>11309.458424250244</v>
      </c>
      <c r="F97" s="30">
        <v>8893.5336980608863</v>
      </c>
      <c r="G97" s="30"/>
      <c r="H97" s="30"/>
      <c r="I97" s="30">
        <v>4193.3449513651249</v>
      </c>
      <c r="J97" s="30">
        <v>1169.286577996812</v>
      </c>
      <c r="K97" s="30">
        <v>824.30349078170627</v>
      </c>
      <c r="L97" s="30"/>
      <c r="M97" s="30"/>
      <c r="N97" s="30">
        <v>4318.6597739519257</v>
      </c>
      <c r="O97" s="30">
        <v>1183.8522218878147</v>
      </c>
      <c r="P97" s="30">
        <v>3299.868547552468</v>
      </c>
      <c r="S97" s="30">
        <v>127.36016393178804</v>
      </c>
      <c r="T97" s="30">
        <v>37.767549732830076</v>
      </c>
      <c r="U97" s="30">
        <v>7.9000081271926224</v>
      </c>
    </row>
    <row r="98" spans="1:21">
      <c r="A98" s="6" t="s">
        <v>189</v>
      </c>
      <c r="B98" s="7" t="s">
        <v>66</v>
      </c>
      <c r="D98" s="30">
        <v>8723.1096313066755</v>
      </c>
      <c r="E98" s="30">
        <v>10642.380563855044</v>
      </c>
      <c r="F98" s="30">
        <v>8719.3040413151884</v>
      </c>
      <c r="G98" s="30"/>
      <c r="H98" s="30"/>
      <c r="I98" s="30">
        <v>2155.5288613248886</v>
      </c>
      <c r="J98" s="30">
        <v>599.32861000822004</v>
      </c>
      <c r="K98" s="30">
        <v>245.96828066281461</v>
      </c>
      <c r="L98" s="30"/>
      <c r="M98" s="30"/>
      <c r="N98" s="30">
        <v>2710.0427072776943</v>
      </c>
      <c r="O98" s="30">
        <v>735.65155240623437</v>
      </c>
      <c r="P98" s="30">
        <v>469.64140028765337</v>
      </c>
      <c r="S98" s="30">
        <v>79.443327050844758</v>
      </c>
      <c r="T98" s="30">
        <v>22.484959277911841</v>
      </c>
      <c r="U98" s="30">
        <v>4.1637296243874351</v>
      </c>
    </row>
    <row r="99" spans="1:21">
      <c r="A99" s="6" t="s">
        <v>190</v>
      </c>
      <c r="B99" s="7" t="s">
        <v>66</v>
      </c>
      <c r="D99" s="30">
        <v>8240.559189874999</v>
      </c>
      <c r="E99" s="30">
        <v>10640.00793189354</v>
      </c>
      <c r="F99" s="30">
        <v>8925.7515208710429</v>
      </c>
      <c r="G99" s="30"/>
      <c r="H99" s="30"/>
      <c r="I99" s="30">
        <v>376.38519467561594</v>
      </c>
      <c r="J99" s="30">
        <v>104.31667711303999</v>
      </c>
      <c r="K99" s="30">
        <v>66.221036645886002</v>
      </c>
      <c r="L99" s="30"/>
      <c r="M99" s="30"/>
      <c r="N99" s="30">
        <v>471.88789340638391</v>
      </c>
      <c r="O99" s="30">
        <v>127.72920993195996</v>
      </c>
      <c r="P99" s="30">
        <v>267.10166772262397</v>
      </c>
      <c r="S99" s="30">
        <v>13.992562069684794</v>
      </c>
      <c r="T99" s="30">
        <v>4.022837897651999</v>
      </c>
      <c r="U99" s="30">
        <v>0.78833990970965995</v>
      </c>
    </row>
    <row r="100" spans="1:21">
      <c r="A100" s="6" t="s">
        <v>191</v>
      </c>
      <c r="B100" s="7" t="s">
        <v>66</v>
      </c>
      <c r="D100" s="30">
        <v>7488.7397453090261</v>
      </c>
      <c r="E100" s="30">
        <v>9873.1587616370125</v>
      </c>
      <c r="F100" s="30">
        <v>8668.252601544018</v>
      </c>
      <c r="G100" s="30"/>
      <c r="H100" s="30"/>
      <c r="I100" s="30">
        <v>549.48033999837173</v>
      </c>
      <c r="J100" s="30">
        <v>153.48568863592899</v>
      </c>
      <c r="K100" s="30">
        <v>69.261653360494449</v>
      </c>
      <c r="L100" s="30"/>
      <c r="M100" s="30"/>
      <c r="N100" s="30">
        <v>669.4858023118926</v>
      </c>
      <c r="O100" s="30">
        <v>182.35439981973178</v>
      </c>
      <c r="P100" s="30">
        <v>144.82486000015729</v>
      </c>
      <c r="S100" s="30">
        <v>19.72869626977603</v>
      </c>
      <c r="T100" s="30">
        <v>5.5019495580400797</v>
      </c>
      <c r="U100" s="30">
        <v>1.0794949603359227</v>
      </c>
    </row>
    <row r="101" spans="1:21">
      <c r="A101" s="6" t="s">
        <v>192</v>
      </c>
      <c r="B101" s="7" t="s">
        <v>66</v>
      </c>
      <c r="D101" s="30">
        <v>9669.3803850700915</v>
      </c>
      <c r="E101" s="30">
        <v>12153.275238437385</v>
      </c>
      <c r="F101" s="30">
        <v>9585.5740240683008</v>
      </c>
      <c r="G101" s="30"/>
      <c r="H101" s="30"/>
      <c r="I101" s="30">
        <v>5017.7016285528334</v>
      </c>
      <c r="J101" s="30">
        <v>1406.5245583820792</v>
      </c>
      <c r="K101" s="30">
        <v>1485.6138171644404</v>
      </c>
      <c r="L101" s="30"/>
      <c r="M101" s="30"/>
      <c r="N101" s="30">
        <v>6303.8176637019142</v>
      </c>
      <c r="O101" s="30">
        <v>1717.3226989547838</v>
      </c>
      <c r="P101" s="30">
        <v>7559.3419645508793</v>
      </c>
      <c r="S101" s="30">
        <v>168.12368316422854</v>
      </c>
      <c r="T101" s="30">
        <v>50.468757813971273</v>
      </c>
      <c r="U101" s="30">
        <v>11.636879270552081</v>
      </c>
    </row>
    <row r="102" spans="1:21">
      <c r="A102" s="6" t="s">
        <v>193</v>
      </c>
      <c r="B102" s="7" t="s">
        <v>66</v>
      </c>
      <c r="D102" s="30">
        <v>11704.617026161195</v>
      </c>
      <c r="E102" s="30">
        <v>13472.180304242225</v>
      </c>
      <c r="F102" s="30">
        <v>8506.3245089034408</v>
      </c>
      <c r="G102" s="30"/>
      <c r="H102" s="30"/>
      <c r="I102" s="30">
        <v>1286.4705789115596</v>
      </c>
      <c r="J102" s="30">
        <v>355.46746876690008</v>
      </c>
      <c r="K102" s="30">
        <v>238.46125302038797</v>
      </c>
      <c r="L102" s="30"/>
      <c r="M102" s="30"/>
      <c r="N102" s="30">
        <v>1021.3170988565998</v>
      </c>
      <c r="O102" s="30">
        <v>279.85349654150002</v>
      </c>
      <c r="P102" s="30">
        <v>996.7911212931499</v>
      </c>
      <c r="S102" s="30">
        <v>29.358618332343994</v>
      </c>
      <c r="T102" s="30">
        <v>8.2068135571799985</v>
      </c>
      <c r="U102" s="30">
        <v>2.0026100113898195</v>
      </c>
    </row>
    <row r="103" spans="1:21">
      <c r="A103" s="6" t="s">
        <v>194</v>
      </c>
      <c r="B103" s="7" t="s">
        <v>66</v>
      </c>
      <c r="D103" s="30">
        <v>9330.6557125361142</v>
      </c>
      <c r="E103" s="30">
        <v>10893.731662506189</v>
      </c>
      <c r="F103" s="30">
        <v>8530.8429711110894</v>
      </c>
      <c r="G103" s="30"/>
      <c r="H103" s="30"/>
      <c r="I103" s="30">
        <v>893.39577401563997</v>
      </c>
      <c r="J103" s="30">
        <v>242.77463477510003</v>
      </c>
      <c r="K103" s="30">
        <v>253.86899313465722</v>
      </c>
      <c r="L103" s="30"/>
      <c r="M103" s="30"/>
      <c r="N103" s="30">
        <v>920.87325937997616</v>
      </c>
      <c r="O103" s="30">
        <v>247.62206328194003</v>
      </c>
      <c r="P103" s="30">
        <v>1455.960618508786</v>
      </c>
      <c r="S103" s="30">
        <v>27.121997258809596</v>
      </c>
      <c r="T103" s="30">
        <v>7.824808316463999</v>
      </c>
      <c r="U103" s="30">
        <v>1.6984894410972879</v>
      </c>
    </row>
    <row r="104" spans="1:21">
      <c r="A104" s="6" t="s">
        <v>195</v>
      </c>
      <c r="B104" s="7" t="s">
        <v>66</v>
      </c>
      <c r="D104" s="30">
        <v>8741.2700254815954</v>
      </c>
      <c r="E104" s="30">
        <v>10758.034143400328</v>
      </c>
      <c r="F104" s="30">
        <v>8857.7297407019068</v>
      </c>
      <c r="G104" s="30"/>
      <c r="H104" s="30"/>
      <c r="I104" s="30">
        <v>3995.3384041651252</v>
      </c>
      <c r="J104" s="30">
        <v>1117.187712460812</v>
      </c>
      <c r="K104" s="30">
        <v>816.9405090650796</v>
      </c>
      <c r="L104" s="30"/>
      <c r="M104" s="30"/>
      <c r="N104" s="30">
        <v>5022.1186685519251</v>
      </c>
      <c r="O104" s="30">
        <v>1368.9441336358145</v>
      </c>
      <c r="P104" s="30">
        <v>3326.0270511604645</v>
      </c>
      <c r="S104" s="30">
        <v>147.73895343978802</v>
      </c>
      <c r="T104" s="30">
        <v>43.129553309870083</v>
      </c>
      <c r="U104" s="30">
        <v>8.6578045570390785</v>
      </c>
    </row>
    <row r="105" spans="1:21">
      <c r="A105" s="6" t="s">
        <v>196</v>
      </c>
      <c r="B105" s="7" t="s">
        <v>66</v>
      </c>
      <c r="D105" s="30">
        <v>8181.1800246424791</v>
      </c>
      <c r="E105" s="30">
        <v>10179.289498254118</v>
      </c>
      <c r="F105" s="30">
        <v>8671.9340263624927</v>
      </c>
      <c r="G105" s="30"/>
      <c r="H105" s="30"/>
      <c r="I105" s="30">
        <v>2183.6506627248891</v>
      </c>
      <c r="J105" s="30">
        <v>606.72793074022002</v>
      </c>
      <c r="K105" s="30">
        <v>247.01002518941277</v>
      </c>
      <c r="L105" s="30"/>
      <c r="M105" s="30"/>
      <c r="N105" s="30">
        <v>2737.7157565276948</v>
      </c>
      <c r="O105" s="30">
        <v>742.93279887123435</v>
      </c>
      <c r="P105" s="30">
        <v>470.66652123138022</v>
      </c>
      <c r="S105" s="30">
        <v>80.977062176844754</v>
      </c>
      <c r="T105" s="30">
        <v>22.888510883791838</v>
      </c>
      <c r="U105" s="30">
        <v>4.2205453365118339</v>
      </c>
    </row>
    <row r="106" spans="1:21">
      <c r="A106" s="6" t="s">
        <v>197</v>
      </c>
      <c r="B106" s="7" t="s">
        <v>66</v>
      </c>
      <c r="D106" s="30">
        <v>7498.8261519083426</v>
      </c>
      <c r="E106" s="30">
        <v>10011.091981444779</v>
      </c>
      <c r="F106" s="30">
        <v>8881.7951674398755</v>
      </c>
      <c r="G106" s="30"/>
      <c r="H106" s="30"/>
      <c r="I106" s="30">
        <v>419.23289187561591</v>
      </c>
      <c r="J106" s="30">
        <v>115.59062964903997</v>
      </c>
      <c r="K106" s="30">
        <v>67.811717281990013</v>
      </c>
      <c r="L106" s="30"/>
      <c r="M106" s="30"/>
      <c r="N106" s="30">
        <v>511.09903845638382</v>
      </c>
      <c r="O106" s="30">
        <v>138.04632420095996</v>
      </c>
      <c r="P106" s="30">
        <v>268.557344765415</v>
      </c>
      <c r="S106" s="30">
        <v>15.122988174184794</v>
      </c>
      <c r="T106" s="30">
        <v>4.320272090861998</v>
      </c>
      <c r="U106" s="30">
        <v>0.83030592031185013</v>
      </c>
    </row>
    <row r="107" spans="1:21">
      <c r="A107" s="6" t="s">
        <v>198</v>
      </c>
      <c r="B107" s="7" t="s">
        <v>66</v>
      </c>
      <c r="D107" s="30">
        <v>9601.5522951408602</v>
      </c>
      <c r="E107" s="30">
        <v>11628.185002160664</v>
      </c>
      <c r="F107" s="30">
        <v>8821.3039662275642</v>
      </c>
      <c r="G107" s="30"/>
      <c r="H107" s="30"/>
      <c r="I107" s="30">
        <v>465.78257199837174</v>
      </c>
      <c r="J107" s="30">
        <v>131.46339279592897</v>
      </c>
      <c r="K107" s="30">
        <v>66.136433852716692</v>
      </c>
      <c r="L107" s="30"/>
      <c r="M107" s="30"/>
      <c r="N107" s="30">
        <v>585.00055531189275</v>
      </c>
      <c r="O107" s="30">
        <v>160.12490495973174</v>
      </c>
      <c r="P107" s="30">
        <v>141.67023654539776</v>
      </c>
      <c r="S107" s="30">
        <v>15.473609741776031</v>
      </c>
      <c r="T107" s="30">
        <v>4.3823644534000792</v>
      </c>
      <c r="U107" s="30">
        <v>0.92061283310180186</v>
      </c>
    </row>
    <row r="108" spans="1:21">
      <c r="A108" s="6" t="s">
        <v>199</v>
      </c>
      <c r="B108" s="7" t="s">
        <v>66</v>
      </c>
      <c r="D108" s="30">
        <v>11764.231655183597</v>
      </c>
      <c r="E108" s="30">
        <v>13887.14143103628</v>
      </c>
      <c r="F108" s="30">
        <v>9673.0795679666662</v>
      </c>
      <c r="G108" s="30"/>
      <c r="H108" s="30"/>
      <c r="I108" s="30">
        <v>5754.4429030528318</v>
      </c>
      <c r="J108" s="30">
        <v>1600.3736261920794</v>
      </c>
      <c r="K108" s="30">
        <v>1513.1514199831847</v>
      </c>
      <c r="L108" s="30"/>
      <c r="M108" s="30"/>
      <c r="N108" s="30">
        <v>4568.7034174519149</v>
      </c>
      <c r="O108" s="30">
        <v>1260.7848466297839</v>
      </c>
      <c r="P108" s="30">
        <v>7494.4876003226709</v>
      </c>
      <c r="S108" s="30">
        <v>133.03932135172852</v>
      </c>
      <c r="T108" s="30">
        <v>41.237469887721275</v>
      </c>
      <c r="U108" s="30">
        <v>10.325510878171137</v>
      </c>
    </row>
    <row r="109" spans="1:21">
      <c r="A109" s="6" t="s">
        <v>200</v>
      </c>
      <c r="B109" s="7" t="s">
        <v>66</v>
      </c>
      <c r="D109" s="30">
        <v>9420.3198747777005</v>
      </c>
      <c r="E109" s="30">
        <v>11529.648485895796</v>
      </c>
      <c r="F109" s="30">
        <v>8390.034370848156</v>
      </c>
      <c r="G109" s="30"/>
      <c r="H109" s="30"/>
      <c r="I109" s="30">
        <v>1231.1620102115598</v>
      </c>
      <c r="J109" s="30">
        <v>340.91485056089999</v>
      </c>
      <c r="K109" s="30">
        <v>236.40964430188203</v>
      </c>
      <c r="L109" s="30"/>
      <c r="M109" s="30"/>
      <c r="N109" s="30">
        <v>1267.7903181565998</v>
      </c>
      <c r="O109" s="30">
        <v>344.7047617755</v>
      </c>
      <c r="P109" s="30">
        <v>1005.933766230084</v>
      </c>
      <c r="S109" s="30">
        <v>37.081735349343994</v>
      </c>
      <c r="T109" s="30">
        <v>10.23889603464</v>
      </c>
      <c r="U109" s="30">
        <v>2.2890902906402801</v>
      </c>
    </row>
    <row r="110" spans="1:21">
      <c r="A110" s="6" t="s">
        <v>201</v>
      </c>
      <c r="B110" s="7" t="s">
        <v>66</v>
      </c>
      <c r="D110" s="30">
        <v>8671.0036334213528</v>
      </c>
      <c r="E110" s="30">
        <v>10303.251165074445</v>
      </c>
      <c r="F110" s="30">
        <v>8505.149031648094</v>
      </c>
      <c r="G110" s="30"/>
      <c r="H110" s="30"/>
      <c r="I110" s="30">
        <v>851.07546521563995</v>
      </c>
      <c r="J110" s="30">
        <v>231.63944703110002</v>
      </c>
      <c r="K110" s="30">
        <v>252.32081450766839</v>
      </c>
      <c r="L110" s="30"/>
      <c r="M110" s="30"/>
      <c r="N110" s="30">
        <v>1071.2248415299759</v>
      </c>
      <c r="O110" s="30">
        <v>287.18210294893998</v>
      </c>
      <c r="P110" s="30">
        <v>1461.4608408043894</v>
      </c>
      <c r="S110" s="30">
        <v>31.477593965809596</v>
      </c>
      <c r="T110" s="30">
        <v>8.9708393461239986</v>
      </c>
      <c r="U110" s="30">
        <v>1.8578276387798203</v>
      </c>
    </row>
    <row r="111" spans="1:21">
      <c r="A111" s="6" t="s">
        <v>202</v>
      </c>
      <c r="B111" s="7" t="s">
        <v>66</v>
      </c>
      <c r="D111" s="30">
        <v>8200.3906550098054</v>
      </c>
      <c r="E111" s="30">
        <v>10302.130520957366</v>
      </c>
      <c r="F111" s="30">
        <v>8828.1279360215012</v>
      </c>
      <c r="G111" s="30"/>
      <c r="H111" s="30"/>
      <c r="I111" s="30">
        <v>4047.4259473651255</v>
      </c>
      <c r="J111" s="30">
        <v>1130.8928244768119</v>
      </c>
      <c r="K111" s="30">
        <v>818.87741283755042</v>
      </c>
      <c r="L111" s="30"/>
      <c r="M111" s="30"/>
      <c r="N111" s="30">
        <v>5073.375027551926</v>
      </c>
      <c r="O111" s="30">
        <v>1382.4305470558147</v>
      </c>
      <c r="P111" s="30">
        <v>3327.9330468940129</v>
      </c>
      <c r="S111" s="30">
        <v>150.579756327788</v>
      </c>
      <c r="T111" s="30">
        <v>43.877016511310075</v>
      </c>
      <c r="U111" s="30">
        <v>8.7634413656227697</v>
      </c>
    </row>
    <row r="112" spans="1:21">
      <c r="A112" s="6" t="s">
        <v>203</v>
      </c>
      <c r="B112" s="7" t="s">
        <v>66</v>
      </c>
      <c r="D112" s="30">
        <v>7438.6324207649886</v>
      </c>
      <c r="E112" s="30">
        <v>9544.7658315076387</v>
      </c>
      <c r="F112" s="30">
        <v>8607.028011510718</v>
      </c>
      <c r="G112" s="30"/>
      <c r="H112" s="30"/>
      <c r="I112" s="30">
        <v>2432.1596311248886</v>
      </c>
      <c r="J112" s="30">
        <v>672.1148359322201</v>
      </c>
      <c r="K112" s="30">
        <v>256.21579597055728</v>
      </c>
      <c r="L112" s="30"/>
      <c r="M112" s="30"/>
      <c r="N112" s="30">
        <v>2965.1333738776943</v>
      </c>
      <c r="O112" s="30">
        <v>802.77021351423446</v>
      </c>
      <c r="P112" s="30">
        <v>479.090983617576</v>
      </c>
      <c r="S112" s="30">
        <v>87.533331088344752</v>
      </c>
      <c r="T112" s="30">
        <v>24.613575924661841</v>
      </c>
      <c r="U112" s="30">
        <v>4.463415882260767</v>
      </c>
    </row>
    <row r="113" spans="1:21">
      <c r="A113" s="6" t="s">
        <v>204</v>
      </c>
      <c r="B113" s="7" t="s">
        <v>66</v>
      </c>
      <c r="D113" s="30">
        <v>9617.8721137387965</v>
      </c>
      <c r="E113" s="30">
        <v>11807.832502512307</v>
      </c>
      <c r="F113" s="30">
        <v>9007.37341253255</v>
      </c>
      <c r="G113" s="30"/>
      <c r="H113" s="30"/>
      <c r="I113" s="30">
        <v>355.27083987561593</v>
      </c>
      <c r="J113" s="30">
        <v>98.761133889039996</v>
      </c>
      <c r="K113" s="30">
        <v>65.437185995350006</v>
      </c>
      <c r="L113" s="30"/>
      <c r="M113" s="30"/>
      <c r="N113" s="30">
        <v>446.53519295638387</v>
      </c>
      <c r="O113" s="30">
        <v>121.05848641095994</v>
      </c>
      <c r="P113" s="30">
        <v>266.160472458605</v>
      </c>
      <c r="S113" s="30">
        <v>11.871239982184795</v>
      </c>
      <c r="T113" s="30">
        <v>3.4646822419019987</v>
      </c>
      <c r="U113" s="30">
        <v>0.7095878136104099</v>
      </c>
    </row>
    <row r="114" spans="1:21">
      <c r="A114" s="6" t="s">
        <v>205</v>
      </c>
      <c r="B114" s="7" t="s">
        <v>66</v>
      </c>
      <c r="D114" s="30">
        <v>11697.498019549108</v>
      </c>
      <c r="E114" s="30">
        <v>13369.200666490469</v>
      </c>
      <c r="F114" s="30">
        <v>8973.1335042757219</v>
      </c>
      <c r="G114" s="30"/>
      <c r="H114" s="30"/>
      <c r="I114" s="30">
        <v>534.11324979837161</v>
      </c>
      <c r="J114" s="30">
        <v>149.44234775992899</v>
      </c>
      <c r="K114" s="30">
        <v>68.687856337964291</v>
      </c>
      <c r="L114" s="30"/>
      <c r="M114" s="30"/>
      <c r="N114" s="30">
        <v>424.07359681189268</v>
      </c>
      <c r="O114" s="30">
        <v>117.78230522973178</v>
      </c>
      <c r="P114" s="30">
        <v>135.66132995147831</v>
      </c>
      <c r="S114" s="30">
        <v>12.219634016776029</v>
      </c>
      <c r="T114" s="30">
        <v>3.5261885029000792</v>
      </c>
      <c r="U114" s="30">
        <v>0.79911152360923243</v>
      </c>
    </row>
    <row r="115" spans="1:21">
      <c r="A115" s="6" t="s">
        <v>206</v>
      </c>
      <c r="B115" s="7" t="s">
        <v>66</v>
      </c>
      <c r="D115" s="30">
        <v>9488.7853466222405</v>
      </c>
      <c r="E115" s="30">
        <v>12003.800363450744</v>
      </c>
      <c r="F115" s="30">
        <v>9578.0302584128676</v>
      </c>
      <c r="G115" s="30"/>
      <c r="H115" s="30"/>
      <c r="I115" s="30">
        <v>5507.2452215528328</v>
      </c>
      <c r="J115" s="30">
        <v>1535.3317427220793</v>
      </c>
      <c r="K115" s="30">
        <v>1503.9117699099875</v>
      </c>
      <c r="L115" s="30"/>
      <c r="M115" s="30"/>
      <c r="N115" s="30">
        <v>5670.2977959519139</v>
      </c>
      <c r="O115" s="30">
        <v>1550.6329259597842</v>
      </c>
      <c r="P115" s="30">
        <v>7535.6625276851737</v>
      </c>
      <c r="S115" s="30">
        <v>167.55723901672854</v>
      </c>
      <c r="T115" s="30">
        <v>50.319716795421279</v>
      </c>
      <c r="U115" s="30">
        <v>11.615706961503093</v>
      </c>
    </row>
    <row r="116" spans="1:21">
      <c r="A116" s="6" t="s">
        <v>207</v>
      </c>
      <c r="B116" s="7" t="s">
        <v>66</v>
      </c>
      <c r="D116" s="30">
        <v>8765.2934771430482</v>
      </c>
      <c r="E116" s="30">
        <v>10972.623924318281</v>
      </c>
      <c r="F116" s="30">
        <v>8356.6879604809001</v>
      </c>
      <c r="G116" s="30"/>
      <c r="H116" s="30"/>
      <c r="I116" s="30">
        <v>1172.9767446115598</v>
      </c>
      <c r="J116" s="30">
        <v>325.60532483290001</v>
      </c>
      <c r="K116" s="30">
        <v>234.25132776975403</v>
      </c>
      <c r="L116" s="30"/>
      <c r="M116" s="30"/>
      <c r="N116" s="30">
        <v>1474.5054152065998</v>
      </c>
      <c r="O116" s="30">
        <v>399.09499380449995</v>
      </c>
      <c r="P116" s="30">
        <v>1013.6016286485628</v>
      </c>
      <c r="S116" s="30">
        <v>43.070149858343996</v>
      </c>
      <c r="T116" s="30">
        <v>11.814548995059999</v>
      </c>
      <c r="U116" s="30">
        <v>2.5112237449217001</v>
      </c>
    </row>
    <row r="117" spans="1:21">
      <c r="A117" s="6" t="s">
        <v>208</v>
      </c>
      <c r="B117" s="7" t="s">
        <v>66</v>
      </c>
      <c r="D117" s="30">
        <v>8125.6200098403879</v>
      </c>
      <c r="E117" s="30">
        <v>9815.0568524371192</v>
      </c>
      <c r="F117" s="30">
        <v>8483.9059335785732</v>
      </c>
      <c r="G117" s="30"/>
      <c r="H117" s="30"/>
      <c r="I117" s="30">
        <v>862.20823301563996</v>
      </c>
      <c r="J117" s="30">
        <v>234.56866619510001</v>
      </c>
      <c r="K117" s="30">
        <v>252.72807791514126</v>
      </c>
      <c r="L117" s="30"/>
      <c r="M117" s="30"/>
      <c r="N117" s="30">
        <v>1082.1799587799758</v>
      </c>
      <c r="O117" s="30">
        <v>290.06457925394</v>
      </c>
      <c r="P117" s="30">
        <v>1461.8616053277005</v>
      </c>
      <c r="S117" s="30">
        <v>32.084764067809594</v>
      </c>
      <c r="T117" s="30">
        <v>9.1305960508839998</v>
      </c>
      <c r="U117" s="30">
        <v>1.8800393806483719</v>
      </c>
    </row>
    <row r="118" spans="1:21">
      <c r="A118" s="6" t="s">
        <v>209</v>
      </c>
      <c r="B118" s="7" t="s">
        <v>66</v>
      </c>
      <c r="D118" s="30">
        <v>7459.2820763462632</v>
      </c>
      <c r="E118" s="30">
        <v>9677.4550312237661</v>
      </c>
      <c r="F118" s="30">
        <v>8787.5677804854622</v>
      </c>
      <c r="G118" s="30"/>
      <c r="H118" s="30"/>
      <c r="I118" s="30">
        <v>4507.7172865651246</v>
      </c>
      <c r="J118" s="30">
        <v>1252.0032469728119</v>
      </c>
      <c r="K118" s="30">
        <v>835.99359794746954</v>
      </c>
      <c r="L118" s="30"/>
      <c r="M118" s="30"/>
      <c r="N118" s="30">
        <v>5494.6007093519256</v>
      </c>
      <c r="O118" s="30">
        <v>1493.2621355398146</v>
      </c>
      <c r="P118" s="30">
        <v>3343.5965541745791</v>
      </c>
      <c r="S118" s="30">
        <v>162.72335748978804</v>
      </c>
      <c r="T118" s="30">
        <v>47.072202998870083</v>
      </c>
      <c r="U118" s="30">
        <v>9.2150078142791223</v>
      </c>
    </row>
    <row r="119" spans="1:21">
      <c r="A119" s="6" t="s">
        <v>210</v>
      </c>
      <c r="B119" s="7" t="s">
        <v>66</v>
      </c>
      <c r="D119" s="30">
        <v>9560.0055036964968</v>
      </c>
      <c r="E119" s="30">
        <v>11357.526952936103</v>
      </c>
      <c r="F119" s="30">
        <v>8792.4570292705357</v>
      </c>
      <c r="G119" s="30"/>
      <c r="H119" s="30"/>
      <c r="I119" s="30">
        <v>2061.1911871248885</v>
      </c>
      <c r="J119" s="30">
        <v>574.50677521222008</v>
      </c>
      <c r="K119" s="30">
        <v>242.47363413032559</v>
      </c>
      <c r="L119" s="30"/>
      <c r="M119" s="30"/>
      <c r="N119" s="30">
        <v>2590.6746353776944</v>
      </c>
      <c r="O119" s="30">
        <v>704.24379738423431</v>
      </c>
      <c r="P119" s="30">
        <v>465.21952724390127</v>
      </c>
      <c r="S119" s="30">
        <v>68.673774064344755</v>
      </c>
      <c r="T119" s="30">
        <v>19.65130806354184</v>
      </c>
      <c r="U119" s="30">
        <v>3.7647821061251179</v>
      </c>
    </row>
    <row r="120" spans="1:21">
      <c r="A120" s="6" t="s">
        <v>211</v>
      </c>
      <c r="B120" s="7" t="s">
        <v>66</v>
      </c>
      <c r="D120" s="30">
        <v>11720.001488101236</v>
      </c>
      <c r="E120" s="30">
        <v>13590.229437489939</v>
      </c>
      <c r="F120" s="30">
        <v>9131.9491520611864</v>
      </c>
      <c r="G120" s="30"/>
      <c r="H120" s="30"/>
      <c r="I120" s="30">
        <v>407.48932157561597</v>
      </c>
      <c r="J120" s="30">
        <v>112.50069803503996</v>
      </c>
      <c r="K120" s="30">
        <v>67.375748231244003</v>
      </c>
      <c r="L120" s="30"/>
      <c r="M120" s="30"/>
      <c r="N120" s="30">
        <v>323.55439270638396</v>
      </c>
      <c r="O120" s="30">
        <v>88.700161565959974</v>
      </c>
      <c r="P120" s="30">
        <v>261.59492540814995</v>
      </c>
      <c r="S120" s="30">
        <v>9.3845432696847961</v>
      </c>
      <c r="T120" s="30">
        <v>2.8103903536519992</v>
      </c>
      <c r="U120" s="30">
        <v>0.61727152669365992</v>
      </c>
    </row>
    <row r="121" spans="1:21">
      <c r="A121" s="6" t="s">
        <v>212</v>
      </c>
      <c r="B121" s="7" t="s">
        <v>66</v>
      </c>
      <c r="D121" s="30">
        <v>9420.862904879943</v>
      </c>
      <c r="E121" s="30">
        <v>11478.093778347471</v>
      </c>
      <c r="F121" s="30">
        <v>8808.2148931976462</v>
      </c>
      <c r="G121" s="30"/>
      <c r="H121" s="30"/>
      <c r="I121" s="30">
        <v>511.18636119837151</v>
      </c>
      <c r="J121" s="30">
        <v>143.40989629192899</v>
      </c>
      <c r="K121" s="30">
        <v>67.83178142440903</v>
      </c>
      <c r="L121" s="30"/>
      <c r="M121" s="30"/>
      <c r="N121" s="30">
        <v>526.24337221189273</v>
      </c>
      <c r="O121" s="30">
        <v>144.66489808173179</v>
      </c>
      <c r="P121" s="30">
        <v>139.47628204417148</v>
      </c>
      <c r="S121" s="30">
        <v>15.421073642776031</v>
      </c>
      <c r="T121" s="30">
        <v>4.3685413187800792</v>
      </c>
      <c r="U121" s="30">
        <v>0.91865116978173167</v>
      </c>
    </row>
    <row r="122" spans="1:21">
      <c r="A122" s="6" t="s">
        <v>213</v>
      </c>
      <c r="B122" s="7" t="s">
        <v>66</v>
      </c>
      <c r="D122" s="30">
        <v>8836.2969443995698</v>
      </c>
      <c r="E122" s="30">
        <v>11463.748858211682</v>
      </c>
      <c r="F122" s="30">
        <v>9550.7746945747822</v>
      </c>
      <c r="G122" s="30"/>
      <c r="H122" s="30"/>
      <c r="I122" s="30">
        <v>5247.1903495528331</v>
      </c>
      <c r="J122" s="30">
        <v>1466.9069153620794</v>
      </c>
      <c r="K122" s="30">
        <v>1494.1915492245432</v>
      </c>
      <c r="L122" s="30"/>
      <c r="M122" s="30"/>
      <c r="N122" s="30">
        <v>6594.1960982019154</v>
      </c>
      <c r="O122" s="30">
        <v>1793.726167564784</v>
      </c>
      <c r="P122" s="30">
        <v>7570.1956064916212</v>
      </c>
      <c r="S122" s="30">
        <v>194.32202822172854</v>
      </c>
      <c r="T122" s="30">
        <v>57.36198470832128</v>
      </c>
      <c r="U122" s="30">
        <v>12.616109898280206</v>
      </c>
    </row>
    <row r="123" spans="1:21">
      <c r="A123" s="6" t="s">
        <v>214</v>
      </c>
      <c r="B123" s="7" t="s">
        <v>66</v>
      </c>
      <c r="D123" s="30">
        <v>8223.7342497961363</v>
      </c>
      <c r="E123" s="30">
        <v>10512.090131679553</v>
      </c>
      <c r="F123" s="30">
        <v>8329.1179933795793</v>
      </c>
      <c r="G123" s="30"/>
      <c r="H123" s="30"/>
      <c r="I123" s="30">
        <v>1188.28294321156</v>
      </c>
      <c r="J123" s="30">
        <v>329.63264410090005</v>
      </c>
      <c r="K123" s="30">
        <v>234.81909387242203</v>
      </c>
      <c r="L123" s="30"/>
      <c r="M123" s="30"/>
      <c r="N123" s="30">
        <v>1489.5673659566</v>
      </c>
      <c r="O123" s="30">
        <v>403.05804733949998</v>
      </c>
      <c r="P123" s="30">
        <v>1014.1603346538478</v>
      </c>
      <c r="S123" s="30">
        <v>43.904934732343989</v>
      </c>
      <c r="T123" s="30">
        <v>12.034194989179998</v>
      </c>
      <c r="U123" s="30">
        <v>2.5421891444218203</v>
      </c>
    </row>
    <row r="124" spans="1:21">
      <c r="A124" s="6" t="s">
        <v>215</v>
      </c>
      <c r="B124" s="7" t="s">
        <v>66</v>
      </c>
      <c r="D124" s="30">
        <v>7378.3397396649852</v>
      </c>
      <c r="E124" s="30">
        <v>9146.1369177857305</v>
      </c>
      <c r="F124" s="30">
        <v>8454.7988108517766</v>
      </c>
      <c r="G124" s="30"/>
      <c r="H124" s="30"/>
      <c r="I124" s="30">
        <v>960.58715981563989</v>
      </c>
      <c r="J124" s="30">
        <v>260.45382277910005</v>
      </c>
      <c r="K124" s="30">
        <v>256.32701554429804</v>
      </c>
      <c r="L124" s="30"/>
      <c r="M124" s="30"/>
      <c r="N124" s="30">
        <v>1172.2093097299755</v>
      </c>
      <c r="O124" s="30">
        <v>313.75282146494004</v>
      </c>
      <c r="P124" s="30">
        <v>1465.1550954012525</v>
      </c>
      <c r="S124" s="30">
        <v>34.68023860330959</v>
      </c>
      <c r="T124" s="30">
        <v>9.8135092208739998</v>
      </c>
      <c r="U124" s="30">
        <v>1.9749880782522704</v>
      </c>
    </row>
    <row r="125" spans="1:21">
      <c r="A125" s="6" t="s">
        <v>216</v>
      </c>
      <c r="B125" s="7" t="s">
        <v>66</v>
      </c>
      <c r="D125" s="30">
        <v>9576.5440297844016</v>
      </c>
      <c r="E125" s="30">
        <v>11462.081043843078</v>
      </c>
      <c r="F125" s="30">
        <v>8903.4434788842755</v>
      </c>
      <c r="G125" s="30"/>
      <c r="H125" s="30"/>
      <c r="I125" s="30">
        <v>3820.6050145651247</v>
      </c>
      <c r="J125" s="30">
        <v>1071.2124076128118</v>
      </c>
      <c r="K125" s="30">
        <v>810.44295243828071</v>
      </c>
      <c r="L125" s="30"/>
      <c r="M125" s="30"/>
      <c r="N125" s="30">
        <v>4801.0236713519262</v>
      </c>
      <c r="O125" s="30">
        <v>1310.7703070998145</v>
      </c>
      <c r="P125" s="30">
        <v>3317.8055128071046</v>
      </c>
      <c r="S125" s="30">
        <v>127.79145617778801</v>
      </c>
      <c r="T125" s="30">
        <v>37.881030004310077</v>
      </c>
      <c r="U125" s="30">
        <v>7.9160459651668056</v>
      </c>
    </row>
    <row r="126" spans="1:21">
      <c r="A126" s="6" t="s">
        <v>217</v>
      </c>
      <c r="B126" s="7" t="s">
        <v>66</v>
      </c>
      <c r="D126" s="30">
        <v>11664.44342148477</v>
      </c>
      <c r="E126" s="30">
        <v>13155.816593980649</v>
      </c>
      <c r="F126" s="30">
        <v>8976.4057458691077</v>
      </c>
      <c r="G126" s="30"/>
      <c r="H126" s="30"/>
      <c r="I126" s="30">
        <v>2364.0490270248888</v>
      </c>
      <c r="J126" s="30">
        <v>654.19378607422004</v>
      </c>
      <c r="K126" s="30">
        <v>253.69270550365454</v>
      </c>
      <c r="L126" s="30"/>
      <c r="M126" s="30"/>
      <c r="N126" s="30">
        <v>1877.4080236276945</v>
      </c>
      <c r="O126" s="30">
        <v>516.57130966923444</v>
      </c>
      <c r="P126" s="30">
        <v>438.79726580243437</v>
      </c>
      <c r="S126" s="30">
        <v>54.251378576844751</v>
      </c>
      <c r="T126" s="30">
        <v>15.856532315791839</v>
      </c>
      <c r="U126" s="30">
        <v>3.2305186232908412</v>
      </c>
    </row>
    <row r="127" spans="1:21">
      <c r="A127" s="6" t="s">
        <v>218</v>
      </c>
      <c r="B127" s="7" t="s">
        <v>66</v>
      </c>
      <c r="D127" s="30">
        <v>9436.6496371833273</v>
      </c>
      <c r="E127" s="30">
        <v>11654.173840633091</v>
      </c>
      <c r="F127" s="30">
        <v>8996.6338622881904</v>
      </c>
      <c r="G127" s="30"/>
      <c r="H127" s="30"/>
      <c r="I127" s="30">
        <v>389.96853367561596</v>
      </c>
      <c r="J127" s="30">
        <v>107.89068293303998</v>
      </c>
      <c r="K127" s="30">
        <v>66.725305386865998</v>
      </c>
      <c r="L127" s="30"/>
      <c r="M127" s="30"/>
      <c r="N127" s="30">
        <v>401.6328008063839</v>
      </c>
      <c r="O127" s="30">
        <v>109.24390894395998</v>
      </c>
      <c r="P127" s="30">
        <v>264.4935131964919</v>
      </c>
      <c r="S127" s="30">
        <v>11.831091758684796</v>
      </c>
      <c r="T127" s="30">
        <v>3.4541185664719993</v>
      </c>
      <c r="U127" s="30">
        <v>0.70809734840764005</v>
      </c>
    </row>
    <row r="128" spans="1:21">
      <c r="A128" s="6" t="s">
        <v>219</v>
      </c>
      <c r="B128" s="7" t="s">
        <v>66</v>
      </c>
      <c r="D128" s="30">
        <v>8768.0336103255468</v>
      </c>
      <c r="E128" s="30">
        <v>10935.815409820787</v>
      </c>
      <c r="F128" s="30">
        <v>8760.9241790049</v>
      </c>
      <c r="G128" s="30"/>
      <c r="H128" s="30"/>
      <c r="I128" s="30">
        <v>487.06700439837164</v>
      </c>
      <c r="J128" s="30">
        <v>137.06368630792898</v>
      </c>
      <c r="K128" s="30">
        <v>66.931180533995658</v>
      </c>
      <c r="L128" s="30"/>
      <c r="M128" s="30"/>
      <c r="N128" s="30">
        <v>611.93233711189271</v>
      </c>
      <c r="O128" s="30">
        <v>167.21111144373177</v>
      </c>
      <c r="P128" s="30">
        <v>142.67585153217462</v>
      </c>
      <c r="S128" s="30">
        <v>17.90343244477603</v>
      </c>
      <c r="T128" s="30">
        <v>5.021691829540079</v>
      </c>
      <c r="U128" s="30">
        <v>1.0113408117960114</v>
      </c>
    </row>
    <row r="129" spans="1:21">
      <c r="A129" s="6" t="s">
        <v>220</v>
      </c>
      <c r="B129" s="7" t="s">
        <v>66</v>
      </c>
      <c r="D129" s="30">
        <v>8296.836067347067</v>
      </c>
      <c r="E129" s="30">
        <v>11017.247958460262</v>
      </c>
      <c r="F129" s="30">
        <v>9528.2404850431394</v>
      </c>
      <c r="G129" s="30"/>
      <c r="H129" s="30"/>
      <c r="I129" s="30">
        <v>5315.6003065528339</v>
      </c>
      <c r="J129" s="30">
        <v>1484.9067300220795</v>
      </c>
      <c r="K129" s="30">
        <v>1496.7485475764977</v>
      </c>
      <c r="L129" s="30"/>
      <c r="M129" s="30"/>
      <c r="N129" s="30">
        <v>6661.5144069519156</v>
      </c>
      <c r="O129" s="30">
        <v>1811.438751139784</v>
      </c>
      <c r="P129" s="30">
        <v>7572.711801678387</v>
      </c>
      <c r="S129" s="30">
        <v>198.05303935172853</v>
      </c>
      <c r="T129" s="30">
        <v>58.343676727721288</v>
      </c>
      <c r="U129" s="30">
        <v>12.755566049532195</v>
      </c>
    </row>
    <row r="130" spans="1:21">
      <c r="A130" s="6" t="s">
        <v>221</v>
      </c>
      <c r="B130" s="7" t="s">
        <v>66</v>
      </c>
      <c r="D130" s="30">
        <v>7481.694136690865</v>
      </c>
      <c r="E130" s="30">
        <v>9881.0704198511849</v>
      </c>
      <c r="F130" s="30">
        <v>8291.3418454106886</v>
      </c>
      <c r="G130" s="30"/>
      <c r="H130" s="30"/>
      <c r="I130" s="30">
        <v>1323.5419748115598</v>
      </c>
      <c r="J130" s="30">
        <v>365.22157890890003</v>
      </c>
      <c r="K130" s="30">
        <v>239.83637446763001</v>
      </c>
      <c r="L130" s="30"/>
      <c r="M130" s="30"/>
      <c r="N130" s="30">
        <v>1613.3467486065995</v>
      </c>
      <c r="O130" s="30">
        <v>435.62649269649989</v>
      </c>
      <c r="P130" s="30">
        <v>1018.7517906720549</v>
      </c>
      <c r="S130" s="30">
        <v>47.47339582084399</v>
      </c>
      <c r="T130" s="30">
        <v>12.973117348309998</v>
      </c>
      <c r="U130" s="30">
        <v>2.6745571671874502</v>
      </c>
    </row>
    <row r="131" spans="1:21">
      <c r="A131" s="6" t="s">
        <v>222</v>
      </c>
      <c r="B131" s="7" t="s">
        <v>66</v>
      </c>
      <c r="D131" s="30">
        <v>9513.2335057721702</v>
      </c>
      <c r="E131" s="30">
        <v>11057.164219733466</v>
      </c>
      <c r="F131" s="30">
        <v>8537.9545120509629</v>
      </c>
      <c r="G131" s="30"/>
      <c r="H131" s="30"/>
      <c r="I131" s="30">
        <v>813.72937181563998</v>
      </c>
      <c r="J131" s="30">
        <v>221.81305933909999</v>
      </c>
      <c r="K131" s="30">
        <v>250.95460463721005</v>
      </c>
      <c r="L131" s="30"/>
      <c r="M131" s="30"/>
      <c r="N131" s="30">
        <v>1023.9697952299758</v>
      </c>
      <c r="O131" s="30">
        <v>274.74850245494002</v>
      </c>
      <c r="P131" s="30">
        <v>1459.7321376173506</v>
      </c>
      <c r="S131" s="30">
        <v>27.214178155309597</v>
      </c>
      <c r="T131" s="30">
        <v>7.8490626666339995</v>
      </c>
      <c r="U131" s="30">
        <v>1.7018616398790223</v>
      </c>
    </row>
    <row r="132" spans="1:21">
      <c r="A132" s="6" t="s">
        <v>223</v>
      </c>
      <c r="B132" s="7" t="s">
        <v>66</v>
      </c>
      <c r="D132" s="30">
        <v>11676.903637698562</v>
      </c>
      <c r="E132" s="30">
        <v>13232.460181885832</v>
      </c>
      <c r="F132" s="30">
        <v>9018.3941282644737</v>
      </c>
      <c r="G132" s="30"/>
      <c r="H132" s="30"/>
      <c r="I132" s="30">
        <v>4381.5619957651252</v>
      </c>
      <c r="J132" s="30">
        <v>1218.8096600688118</v>
      </c>
      <c r="K132" s="30">
        <v>831.30244448435781</v>
      </c>
      <c r="L132" s="30"/>
      <c r="M132" s="30"/>
      <c r="N132" s="30">
        <v>3479.902562351926</v>
      </c>
      <c r="O132" s="30">
        <v>963.16103867981474</v>
      </c>
      <c r="P132" s="30">
        <v>3268.6789020532142</v>
      </c>
      <c r="S132" s="30">
        <v>101.07811952778802</v>
      </c>
      <c r="T132" s="30">
        <v>30.852300127310073</v>
      </c>
      <c r="U132" s="30">
        <v>6.9226959364661438</v>
      </c>
    </row>
    <row r="133" spans="1:21">
      <c r="A133" s="6" t="s">
        <v>224</v>
      </c>
      <c r="B133" s="7" t="s">
        <v>66</v>
      </c>
      <c r="D133" s="30">
        <v>9378.5840099149846</v>
      </c>
      <c r="E133" s="30">
        <v>11202.498196719336</v>
      </c>
      <c r="F133" s="30">
        <v>8776.5989938956682</v>
      </c>
      <c r="G133" s="30"/>
      <c r="H133" s="30"/>
      <c r="I133" s="30">
        <v>2262.4315957248891</v>
      </c>
      <c r="J133" s="30">
        <v>627.45652428022004</v>
      </c>
      <c r="K133" s="30">
        <v>249.9283875156986</v>
      </c>
      <c r="L133" s="30"/>
      <c r="M133" s="30"/>
      <c r="N133" s="30">
        <v>2330.2488043276944</v>
      </c>
      <c r="O133" s="30">
        <v>635.72136443523448</v>
      </c>
      <c r="P133" s="30">
        <v>455.57230798428708</v>
      </c>
      <c r="S133" s="30">
        <v>68.440921559844753</v>
      </c>
      <c r="T133" s="30">
        <v>19.590040638331839</v>
      </c>
      <c r="U133" s="30">
        <v>3.7561563136797034</v>
      </c>
    </row>
    <row r="134" spans="1:21">
      <c r="A134" s="6" t="s">
        <v>225</v>
      </c>
      <c r="B134" s="7" t="s">
        <v>66</v>
      </c>
      <c r="D134" s="30">
        <v>8781.8943061908903</v>
      </c>
      <c r="E134" s="30">
        <v>11099.006347445316</v>
      </c>
      <c r="F134" s="30">
        <v>8957.8319547731317</v>
      </c>
      <c r="G134" s="30"/>
      <c r="H134" s="30"/>
      <c r="I134" s="30">
        <v>371.53645847561597</v>
      </c>
      <c r="J134" s="30">
        <v>103.04089275703998</v>
      </c>
      <c r="K134" s="30">
        <v>66.041031854802</v>
      </c>
      <c r="L134" s="30"/>
      <c r="M134" s="30"/>
      <c r="N134" s="30">
        <v>467.11653065638382</v>
      </c>
      <c r="O134" s="30">
        <v>126.47378383695997</v>
      </c>
      <c r="P134" s="30">
        <v>266.92453534841906</v>
      </c>
      <c r="S134" s="30">
        <v>13.728116811684796</v>
      </c>
      <c r="T134" s="30">
        <v>3.9532578856119986</v>
      </c>
      <c r="U134" s="30">
        <v>0.77852262713209996</v>
      </c>
    </row>
    <row r="135" spans="1:21">
      <c r="A135" s="6" t="s">
        <v>226</v>
      </c>
      <c r="B135" s="7" t="s">
        <v>66</v>
      </c>
      <c r="D135" s="30">
        <v>8228.2908921313101</v>
      </c>
      <c r="E135" s="30">
        <v>10487.473395931365</v>
      </c>
      <c r="F135" s="30">
        <v>8721.8254148460965</v>
      </c>
      <c r="G135" s="30"/>
      <c r="H135" s="30"/>
      <c r="I135" s="30">
        <v>493.4118351983717</v>
      </c>
      <c r="J135" s="30">
        <v>138.73311841192898</v>
      </c>
      <c r="K135" s="30">
        <v>67.168092335391719</v>
      </c>
      <c r="L135" s="30"/>
      <c r="M135" s="30"/>
      <c r="N135" s="30">
        <v>618.17592061189271</v>
      </c>
      <c r="O135" s="30">
        <v>168.85390367373179</v>
      </c>
      <c r="P135" s="30">
        <v>142.90898282610164</v>
      </c>
      <c r="S135" s="30">
        <v>18.249473216776032</v>
      </c>
      <c r="T135" s="30">
        <v>5.1127409989000787</v>
      </c>
      <c r="U135" s="30">
        <v>1.0242617462125763</v>
      </c>
    </row>
    <row r="136" spans="1:21">
      <c r="A136" s="6" t="s">
        <v>227</v>
      </c>
      <c r="B136" s="7" t="s">
        <v>66</v>
      </c>
      <c r="D136" s="30">
        <v>7557.6710969984388</v>
      </c>
      <c r="E136" s="30">
        <v>10405.456004002603</v>
      </c>
      <c r="F136" s="30">
        <v>9497.3642917382713</v>
      </c>
      <c r="G136" s="30"/>
      <c r="H136" s="30"/>
      <c r="I136" s="30">
        <v>5920.1308485528334</v>
      </c>
      <c r="J136" s="30">
        <v>1643.9689219820793</v>
      </c>
      <c r="K136" s="30">
        <v>1519.3444337221385</v>
      </c>
      <c r="L136" s="30"/>
      <c r="M136" s="30"/>
      <c r="N136" s="30">
        <v>7214.7374812019152</v>
      </c>
      <c r="O136" s="30">
        <v>1957.001082104784</v>
      </c>
      <c r="P136" s="30">
        <v>7593.3899390600609</v>
      </c>
      <c r="S136" s="30">
        <v>214.00202028422854</v>
      </c>
      <c r="T136" s="30">
        <v>62.540122879571278</v>
      </c>
      <c r="U136" s="30">
        <v>13.351700292969257</v>
      </c>
    </row>
    <row r="137" spans="1:21">
      <c r="A137" s="6" t="s">
        <v>228</v>
      </c>
      <c r="B137" s="7" t="s">
        <v>66</v>
      </c>
      <c r="D137" s="30">
        <v>9601.6173768669705</v>
      </c>
      <c r="E137" s="30">
        <v>11683.821145167307</v>
      </c>
      <c r="F137" s="30">
        <v>8399.2639544573958</v>
      </c>
      <c r="G137" s="30"/>
      <c r="H137" s="30"/>
      <c r="I137" s="30">
        <v>1121.63041881156</v>
      </c>
      <c r="J137" s="30">
        <v>312.0952396289</v>
      </c>
      <c r="K137" s="30">
        <v>232.34669396435001</v>
      </c>
      <c r="L137" s="30"/>
      <c r="M137" s="30"/>
      <c r="N137" s="30">
        <v>1409.5354871065999</v>
      </c>
      <c r="O137" s="30">
        <v>382.00030882649992</v>
      </c>
      <c r="P137" s="30">
        <v>1011.1916427446849</v>
      </c>
      <c r="S137" s="30">
        <v>37.208472844843989</v>
      </c>
      <c r="T137" s="30">
        <v>10.272242809429999</v>
      </c>
      <c r="U137" s="30">
        <v>2.29379147450457</v>
      </c>
    </row>
    <row r="138" spans="1:21">
      <c r="A138" s="6" t="s">
        <v>229</v>
      </c>
      <c r="B138" s="7" t="s">
        <v>66</v>
      </c>
      <c r="D138" s="30">
        <v>11631.084169568316</v>
      </c>
      <c r="E138" s="30">
        <v>12952.93557108387</v>
      </c>
      <c r="F138" s="30">
        <v>8620.446371729884</v>
      </c>
      <c r="G138" s="30"/>
      <c r="H138" s="30"/>
      <c r="I138" s="30">
        <v>933.62375411564005</v>
      </c>
      <c r="J138" s="30">
        <v>253.35929551310005</v>
      </c>
      <c r="K138" s="30">
        <v>255.34062934818479</v>
      </c>
      <c r="L138" s="30"/>
      <c r="M138" s="30"/>
      <c r="N138" s="30">
        <v>741.60411547997592</v>
      </c>
      <c r="O138" s="30">
        <v>200.45332489994001</v>
      </c>
      <c r="P138" s="30">
        <v>1449.4025222912896</v>
      </c>
      <c r="S138" s="30">
        <v>21.504686867809596</v>
      </c>
      <c r="T138" s="30">
        <v>6.3467991148839999</v>
      </c>
      <c r="U138" s="30">
        <v>1.492994723901172</v>
      </c>
    </row>
    <row r="139" spans="1:21">
      <c r="A139" s="6" t="s">
        <v>230</v>
      </c>
      <c r="B139" s="7" t="s">
        <v>66</v>
      </c>
      <c r="D139" s="30">
        <v>9395.4741230291456</v>
      </c>
      <c r="E139" s="30">
        <v>11309.458424250244</v>
      </c>
      <c r="F139" s="30">
        <v>8893.5336980608863</v>
      </c>
      <c r="G139" s="30"/>
      <c r="H139" s="30"/>
      <c r="I139" s="30">
        <v>4193.3449513651249</v>
      </c>
      <c r="J139" s="30">
        <v>1169.286577996812</v>
      </c>
      <c r="K139" s="30">
        <v>824.30349078170627</v>
      </c>
      <c r="L139" s="30"/>
      <c r="M139" s="30"/>
      <c r="N139" s="30">
        <v>4318.6597739519257</v>
      </c>
      <c r="O139" s="30">
        <v>1183.8522218878147</v>
      </c>
      <c r="P139" s="30">
        <v>3299.868547552468</v>
      </c>
      <c r="S139" s="30">
        <v>127.36016393178804</v>
      </c>
      <c r="T139" s="30">
        <v>37.767549732830076</v>
      </c>
      <c r="U139" s="30">
        <v>7.9000081271926224</v>
      </c>
    </row>
    <row r="140" spans="1:21">
      <c r="A140" s="6" t="s">
        <v>231</v>
      </c>
      <c r="B140" s="7" t="s">
        <v>66</v>
      </c>
      <c r="D140" s="30">
        <v>8723.1096313066755</v>
      </c>
      <c r="E140" s="30">
        <v>10642.380563855044</v>
      </c>
      <c r="F140" s="30">
        <v>8719.3040413151884</v>
      </c>
      <c r="G140" s="30"/>
      <c r="H140" s="30"/>
      <c r="I140" s="30">
        <v>2155.5288613248886</v>
      </c>
      <c r="J140" s="30">
        <v>599.32861000822004</v>
      </c>
      <c r="K140" s="30">
        <v>245.96828066281461</v>
      </c>
      <c r="L140" s="30"/>
      <c r="M140" s="30"/>
      <c r="N140" s="30">
        <v>2710.0427072776943</v>
      </c>
      <c r="O140" s="30">
        <v>735.65155240623437</v>
      </c>
      <c r="P140" s="30">
        <v>469.64140028765337</v>
      </c>
      <c r="S140" s="30">
        <v>79.443327050844758</v>
      </c>
      <c r="T140" s="30">
        <v>22.484959277911841</v>
      </c>
      <c r="U140" s="30">
        <v>4.1637296243874351</v>
      </c>
    </row>
    <row r="141" spans="1:21">
      <c r="A141" s="6" t="s">
        <v>232</v>
      </c>
      <c r="B141" s="7" t="s">
        <v>66</v>
      </c>
      <c r="D141" s="30">
        <v>8240.559189874999</v>
      </c>
      <c r="E141" s="30">
        <v>10640.00793189354</v>
      </c>
      <c r="F141" s="30">
        <v>8925.7515208710429</v>
      </c>
      <c r="G141" s="30"/>
      <c r="H141" s="30"/>
      <c r="I141" s="30">
        <v>376.38519467561594</v>
      </c>
      <c r="J141" s="30">
        <v>104.31667711303999</v>
      </c>
      <c r="K141" s="30">
        <v>66.221036645886002</v>
      </c>
      <c r="L141" s="30"/>
      <c r="M141" s="30"/>
      <c r="N141" s="30">
        <v>471.88789340638391</v>
      </c>
      <c r="O141" s="30">
        <v>127.72920993195996</v>
      </c>
      <c r="P141" s="30">
        <v>267.10166772262397</v>
      </c>
      <c r="S141" s="30">
        <v>13.992562069684794</v>
      </c>
      <c r="T141" s="30">
        <v>4.022837897651999</v>
      </c>
      <c r="U141" s="30">
        <v>0.78833990970965995</v>
      </c>
    </row>
    <row r="142" spans="1:21">
      <c r="A142" s="6" t="s">
        <v>233</v>
      </c>
      <c r="B142" s="7" t="s">
        <v>66</v>
      </c>
      <c r="D142" s="30">
        <v>7488.7397453090261</v>
      </c>
      <c r="E142" s="30">
        <v>9873.1587616370125</v>
      </c>
      <c r="F142" s="30">
        <v>8668.252601544018</v>
      </c>
      <c r="G142" s="30"/>
      <c r="H142" s="30"/>
      <c r="I142" s="30">
        <v>549.48033999837173</v>
      </c>
      <c r="J142" s="30">
        <v>153.48568863592899</v>
      </c>
      <c r="K142" s="30">
        <v>69.261653360494449</v>
      </c>
      <c r="L142" s="30"/>
      <c r="M142" s="30"/>
      <c r="N142" s="30">
        <v>669.4858023118926</v>
      </c>
      <c r="O142" s="30">
        <v>182.35439981973178</v>
      </c>
      <c r="P142" s="30">
        <v>144.82486000015729</v>
      </c>
      <c r="S142" s="30">
        <v>19.72869626977603</v>
      </c>
      <c r="T142" s="30">
        <v>5.5019495580400797</v>
      </c>
      <c r="U142" s="30">
        <v>1.0794949603359227</v>
      </c>
    </row>
    <row r="143" spans="1:21">
      <c r="A143" s="6" t="s">
        <v>234</v>
      </c>
      <c r="B143" s="7" t="s">
        <v>66</v>
      </c>
      <c r="D143" s="30">
        <v>9669.3803850700915</v>
      </c>
      <c r="E143" s="30">
        <v>12153.275238437385</v>
      </c>
      <c r="F143" s="30">
        <v>9585.5740240683008</v>
      </c>
      <c r="G143" s="30"/>
      <c r="H143" s="30"/>
      <c r="I143" s="30">
        <v>5017.7016285528334</v>
      </c>
      <c r="J143" s="30">
        <v>1406.5245583820792</v>
      </c>
      <c r="K143" s="30">
        <v>1485.6138171644404</v>
      </c>
      <c r="L143" s="30"/>
      <c r="M143" s="30"/>
      <c r="N143" s="30">
        <v>6303.8176637019142</v>
      </c>
      <c r="O143" s="30">
        <v>1717.3226989547838</v>
      </c>
      <c r="P143" s="30">
        <v>7559.3419645508793</v>
      </c>
      <c r="S143" s="30">
        <v>168.12368316422854</v>
      </c>
      <c r="T143" s="30">
        <v>50.468757813971273</v>
      </c>
      <c r="U143" s="30">
        <v>11.636879270552081</v>
      </c>
    </row>
    <row r="144" spans="1:21">
      <c r="A144" s="6" t="s">
        <v>235</v>
      </c>
      <c r="B144" s="7" t="s">
        <v>66</v>
      </c>
      <c r="D144" s="30">
        <v>11704.617026161195</v>
      </c>
      <c r="E144" s="30">
        <v>13472.180304242225</v>
      </c>
      <c r="F144" s="30">
        <v>8506.3245089034408</v>
      </c>
      <c r="G144" s="30"/>
      <c r="H144" s="30"/>
      <c r="I144" s="30">
        <v>1286.4705789115596</v>
      </c>
      <c r="J144" s="30">
        <v>355.46746876690008</v>
      </c>
      <c r="K144" s="30">
        <v>238.46125302038797</v>
      </c>
      <c r="L144" s="30"/>
      <c r="M144" s="30"/>
      <c r="N144" s="30">
        <v>1021.3170988565998</v>
      </c>
      <c r="O144" s="30">
        <v>279.85349654150002</v>
      </c>
      <c r="P144" s="30">
        <v>996.7911212931499</v>
      </c>
      <c r="S144" s="30">
        <v>29.358618332343994</v>
      </c>
      <c r="T144" s="30">
        <v>8.2068135571799985</v>
      </c>
      <c r="U144" s="30">
        <v>2.0026100113898195</v>
      </c>
    </row>
    <row r="145" spans="1:21">
      <c r="A145" s="6" t="s">
        <v>236</v>
      </c>
      <c r="B145" s="7" t="s">
        <v>66</v>
      </c>
      <c r="D145" s="30">
        <v>9330.6557125361142</v>
      </c>
      <c r="E145" s="30">
        <v>10893.731662506189</v>
      </c>
      <c r="F145" s="30">
        <v>8530.8429711110894</v>
      </c>
      <c r="G145" s="30"/>
      <c r="H145" s="30"/>
      <c r="I145" s="30">
        <v>893.39577401563997</v>
      </c>
      <c r="J145" s="30">
        <v>242.77463477510003</v>
      </c>
      <c r="K145" s="30">
        <v>253.86899313465722</v>
      </c>
      <c r="L145" s="30"/>
      <c r="M145" s="30"/>
      <c r="N145" s="30">
        <v>920.87325937997616</v>
      </c>
      <c r="O145" s="30">
        <v>247.62206328194003</v>
      </c>
      <c r="P145" s="30">
        <v>1455.960618508786</v>
      </c>
      <c r="S145" s="30">
        <v>27.121997258809596</v>
      </c>
      <c r="T145" s="30">
        <v>7.824808316463999</v>
      </c>
      <c r="U145" s="30">
        <v>1.6984894410972879</v>
      </c>
    </row>
    <row r="146" spans="1:21">
      <c r="A146" s="6" t="s">
        <v>237</v>
      </c>
      <c r="B146" s="7" t="s">
        <v>66</v>
      </c>
      <c r="D146" s="30">
        <v>8741.2700254815954</v>
      </c>
      <c r="E146" s="30">
        <v>10758.034143400328</v>
      </c>
      <c r="F146" s="30">
        <v>8857.7297407019068</v>
      </c>
      <c r="G146" s="30"/>
      <c r="H146" s="30"/>
      <c r="I146" s="30">
        <v>3995.3384041651252</v>
      </c>
      <c r="J146" s="30">
        <v>1117.187712460812</v>
      </c>
      <c r="K146" s="30">
        <v>816.9405090650796</v>
      </c>
      <c r="L146" s="30"/>
      <c r="M146" s="30"/>
      <c r="N146" s="30">
        <v>5022.1186685519251</v>
      </c>
      <c r="O146" s="30">
        <v>1368.9441336358145</v>
      </c>
      <c r="P146" s="30">
        <v>3326.0270511604645</v>
      </c>
      <c r="S146" s="30">
        <v>147.73895343978802</v>
      </c>
      <c r="T146" s="30">
        <v>43.129553309870083</v>
      </c>
      <c r="U146" s="30">
        <v>8.6578045570390785</v>
      </c>
    </row>
    <row r="147" spans="1:21">
      <c r="A147" s="6" t="s">
        <v>238</v>
      </c>
      <c r="B147" s="7" t="s">
        <v>66</v>
      </c>
      <c r="D147" s="30">
        <v>8181.1800246424791</v>
      </c>
      <c r="E147" s="30">
        <v>10179.289498254118</v>
      </c>
      <c r="F147" s="30">
        <v>8671.9340263624927</v>
      </c>
      <c r="G147" s="30"/>
      <c r="H147" s="30"/>
      <c r="I147" s="30">
        <v>2183.6506627248891</v>
      </c>
      <c r="J147" s="30">
        <v>606.72793074022002</v>
      </c>
      <c r="K147" s="30">
        <v>247.01002518941277</v>
      </c>
      <c r="L147" s="30"/>
      <c r="M147" s="30"/>
      <c r="N147" s="30">
        <v>2737.7157565276948</v>
      </c>
      <c r="O147" s="30">
        <v>742.93279887123435</v>
      </c>
      <c r="P147" s="30">
        <v>470.66652123138022</v>
      </c>
      <c r="S147" s="30">
        <v>80.977062176844754</v>
      </c>
      <c r="T147" s="30">
        <v>22.888510883791838</v>
      </c>
      <c r="U147" s="30">
        <v>4.2205453365118339</v>
      </c>
    </row>
    <row r="148" spans="1:21">
      <c r="A148" s="6" t="s">
        <v>239</v>
      </c>
      <c r="B148" s="7" t="s">
        <v>66</v>
      </c>
      <c r="D148" s="30">
        <v>7498.8261519083426</v>
      </c>
      <c r="E148" s="30">
        <v>10011.091981444779</v>
      </c>
      <c r="F148" s="30">
        <v>8881.7951674398755</v>
      </c>
      <c r="G148" s="30"/>
      <c r="H148" s="30"/>
      <c r="I148" s="30">
        <v>419.23289187561591</v>
      </c>
      <c r="J148" s="30">
        <v>115.59062964903997</v>
      </c>
      <c r="K148" s="30">
        <v>67.811717281990013</v>
      </c>
      <c r="L148" s="30"/>
      <c r="M148" s="30"/>
      <c r="N148" s="30">
        <v>511.09903845638382</v>
      </c>
      <c r="O148" s="30">
        <v>138.04632420095996</v>
      </c>
      <c r="P148" s="30">
        <v>268.557344765415</v>
      </c>
      <c r="S148" s="30">
        <v>15.122988174184794</v>
      </c>
      <c r="T148" s="30">
        <v>4.320272090861998</v>
      </c>
      <c r="U148" s="30">
        <v>0.83030592031185013</v>
      </c>
    </row>
    <row r="149" spans="1:21">
      <c r="A149" s="6" t="s">
        <v>240</v>
      </c>
      <c r="B149" s="7" t="s">
        <v>66</v>
      </c>
      <c r="D149" s="30">
        <v>9601.5522951408602</v>
      </c>
      <c r="E149" s="30">
        <v>11628.185002160664</v>
      </c>
      <c r="F149" s="30">
        <v>8821.3039662275642</v>
      </c>
      <c r="G149" s="30"/>
      <c r="H149" s="30"/>
      <c r="I149" s="30">
        <v>465.78257199837174</v>
      </c>
      <c r="J149" s="30">
        <v>131.46339279592897</v>
      </c>
      <c r="K149" s="30">
        <v>66.136433852716692</v>
      </c>
      <c r="L149" s="30"/>
      <c r="M149" s="30"/>
      <c r="N149" s="30">
        <v>585.00055531189275</v>
      </c>
      <c r="O149" s="30">
        <v>160.12490495973174</v>
      </c>
      <c r="P149" s="30">
        <v>141.67023654539776</v>
      </c>
      <c r="S149" s="30">
        <v>15.473609741776031</v>
      </c>
      <c r="T149" s="30">
        <v>4.3823644534000792</v>
      </c>
      <c r="U149" s="30">
        <v>0.92061283310180186</v>
      </c>
    </row>
    <row r="150" spans="1:21">
      <c r="A150" s="6" t="s">
        <v>241</v>
      </c>
      <c r="B150" s="7" t="s">
        <v>66</v>
      </c>
      <c r="D150" s="30">
        <v>11764.231655183597</v>
      </c>
      <c r="E150" s="30">
        <v>13887.14143103628</v>
      </c>
      <c r="F150" s="30">
        <v>9673.0795679666662</v>
      </c>
      <c r="G150" s="30"/>
      <c r="H150" s="30"/>
      <c r="I150" s="30">
        <v>5754.4429030528318</v>
      </c>
      <c r="J150" s="30">
        <v>1600.3736261920794</v>
      </c>
      <c r="K150" s="30">
        <v>1513.1514199831847</v>
      </c>
      <c r="L150" s="30"/>
      <c r="M150" s="30"/>
      <c r="N150" s="30">
        <v>4568.7034174519149</v>
      </c>
      <c r="O150" s="30">
        <v>1260.7848466297839</v>
      </c>
      <c r="P150" s="30">
        <v>7494.4876003226709</v>
      </c>
      <c r="S150" s="30">
        <v>133.03932135172852</v>
      </c>
      <c r="T150" s="30">
        <v>41.237469887721275</v>
      </c>
      <c r="U150" s="30">
        <v>10.325510878171137</v>
      </c>
    </row>
    <row r="151" spans="1:21">
      <c r="A151" s="6" t="s">
        <v>242</v>
      </c>
      <c r="B151" s="7" t="s">
        <v>66</v>
      </c>
      <c r="D151" s="30">
        <v>9420.3198747777005</v>
      </c>
      <c r="E151" s="30">
        <v>11529.648485895796</v>
      </c>
      <c r="F151" s="30">
        <v>8390.034370848156</v>
      </c>
      <c r="G151" s="30"/>
      <c r="H151" s="30"/>
      <c r="I151" s="30">
        <v>1231.1620102115598</v>
      </c>
      <c r="J151" s="30">
        <v>340.91485056089999</v>
      </c>
      <c r="K151" s="30">
        <v>236.40964430188203</v>
      </c>
      <c r="L151" s="30"/>
      <c r="M151" s="30"/>
      <c r="N151" s="30">
        <v>1267.7903181565998</v>
      </c>
      <c r="O151" s="30">
        <v>344.7047617755</v>
      </c>
      <c r="P151" s="30">
        <v>1005.933766230084</v>
      </c>
      <c r="S151" s="30">
        <v>37.081735349343994</v>
      </c>
      <c r="T151" s="30">
        <v>10.23889603464</v>
      </c>
      <c r="U151" s="30">
        <v>2.2890902906402801</v>
      </c>
    </row>
    <row r="152" spans="1:21">
      <c r="A152" s="6" t="s">
        <v>243</v>
      </c>
      <c r="B152" s="7" t="s">
        <v>66</v>
      </c>
      <c r="D152" s="30">
        <v>8671.0036334213528</v>
      </c>
      <c r="E152" s="30">
        <v>10303.251165074445</v>
      </c>
      <c r="F152" s="30">
        <v>8505.149031648094</v>
      </c>
      <c r="G152" s="30"/>
      <c r="H152" s="30"/>
      <c r="I152" s="30">
        <v>851.07546521563995</v>
      </c>
      <c r="J152" s="30">
        <v>231.63944703110002</v>
      </c>
      <c r="K152" s="30">
        <v>252.32081450766839</v>
      </c>
      <c r="L152" s="30"/>
      <c r="M152" s="30"/>
      <c r="N152" s="30">
        <v>1071.2248415299759</v>
      </c>
      <c r="O152" s="30">
        <v>287.18210294893998</v>
      </c>
      <c r="P152" s="30">
        <v>1461.4608408043894</v>
      </c>
      <c r="S152" s="30">
        <v>31.477593965809596</v>
      </c>
      <c r="T152" s="30">
        <v>8.9708393461239986</v>
      </c>
      <c r="U152" s="30">
        <v>1.8578276387798203</v>
      </c>
    </row>
    <row r="153" spans="1:21">
      <c r="A153" s="6" t="s">
        <v>244</v>
      </c>
      <c r="B153" s="7" t="s">
        <v>66</v>
      </c>
      <c r="D153" s="30">
        <v>8200.3906550098054</v>
      </c>
      <c r="E153" s="30">
        <v>10302.130520957366</v>
      </c>
      <c r="F153" s="30">
        <v>8828.1279360215012</v>
      </c>
      <c r="G153" s="30"/>
      <c r="H153" s="30"/>
      <c r="I153" s="30">
        <v>4047.4259473651255</v>
      </c>
      <c r="J153" s="30">
        <v>1130.8928244768119</v>
      </c>
      <c r="K153" s="30">
        <v>818.87741283755042</v>
      </c>
      <c r="L153" s="30"/>
      <c r="M153" s="30"/>
      <c r="N153" s="30">
        <v>5073.375027551926</v>
      </c>
      <c r="O153" s="30">
        <v>1382.4305470558147</v>
      </c>
      <c r="P153" s="30">
        <v>3327.9330468940129</v>
      </c>
      <c r="S153" s="30">
        <v>150.579756327788</v>
      </c>
      <c r="T153" s="30">
        <v>43.877016511310075</v>
      </c>
      <c r="U153" s="30">
        <v>8.7634413656227697</v>
      </c>
    </row>
    <row r="154" spans="1:21">
      <c r="A154" s="6" t="s">
        <v>245</v>
      </c>
      <c r="B154" s="7" t="s">
        <v>66</v>
      </c>
      <c r="D154" s="30">
        <v>7438.6324207649886</v>
      </c>
      <c r="E154" s="30">
        <v>9544.7658315076387</v>
      </c>
      <c r="F154" s="30">
        <v>8607.028011510718</v>
      </c>
      <c r="G154" s="30"/>
      <c r="H154" s="30"/>
      <c r="I154" s="30">
        <v>2432.1596311248886</v>
      </c>
      <c r="J154" s="30">
        <v>672.1148359322201</v>
      </c>
      <c r="K154" s="30">
        <v>256.21579597055728</v>
      </c>
      <c r="L154" s="30"/>
      <c r="M154" s="30"/>
      <c r="N154" s="30">
        <v>2965.1333738776943</v>
      </c>
      <c r="O154" s="30">
        <v>802.77021351423446</v>
      </c>
      <c r="P154" s="30">
        <v>479.090983617576</v>
      </c>
      <c r="S154" s="30">
        <v>87.533331088344752</v>
      </c>
      <c r="T154" s="30">
        <v>24.613575924661841</v>
      </c>
      <c r="U154" s="30">
        <v>4.463415882260767</v>
      </c>
    </row>
    <row r="155" spans="1:21">
      <c r="A155" s="6" t="s">
        <v>246</v>
      </c>
      <c r="B155" s="7" t="s">
        <v>66</v>
      </c>
      <c r="D155" s="30">
        <v>9617.8721137387965</v>
      </c>
      <c r="E155" s="30">
        <v>11807.832502512307</v>
      </c>
      <c r="F155" s="30">
        <v>9007.37341253255</v>
      </c>
      <c r="G155" s="30"/>
      <c r="H155" s="30"/>
      <c r="I155" s="30">
        <v>355.27083987561593</v>
      </c>
      <c r="J155" s="30">
        <v>98.761133889039996</v>
      </c>
      <c r="K155" s="30">
        <v>65.437185995350006</v>
      </c>
      <c r="L155" s="30"/>
      <c r="M155" s="30"/>
      <c r="N155" s="30">
        <v>446.53519295638387</v>
      </c>
      <c r="O155" s="30">
        <v>121.05848641095994</v>
      </c>
      <c r="P155" s="30">
        <v>266.160472458605</v>
      </c>
      <c r="S155" s="30">
        <v>11.871239982184795</v>
      </c>
      <c r="T155" s="30">
        <v>3.4646822419019987</v>
      </c>
      <c r="U155" s="30">
        <v>0.7095878136104099</v>
      </c>
    </row>
    <row r="156" spans="1:21">
      <c r="A156" s="6" t="s">
        <v>247</v>
      </c>
      <c r="B156" s="7" t="s">
        <v>66</v>
      </c>
      <c r="D156" s="30">
        <v>11697.498019549108</v>
      </c>
      <c r="E156" s="30">
        <v>13369.200666490469</v>
      </c>
      <c r="F156" s="30">
        <v>8973.1335042757219</v>
      </c>
      <c r="G156" s="30"/>
      <c r="H156" s="30"/>
      <c r="I156" s="30">
        <v>534.11324979837161</v>
      </c>
      <c r="J156" s="30">
        <v>149.44234775992899</v>
      </c>
      <c r="K156" s="30">
        <v>68.687856337964291</v>
      </c>
      <c r="L156" s="30"/>
      <c r="M156" s="30"/>
      <c r="N156" s="30">
        <v>424.07359681189268</v>
      </c>
      <c r="O156" s="30">
        <v>117.78230522973178</v>
      </c>
      <c r="P156" s="30">
        <v>135.66132995147831</v>
      </c>
      <c r="S156" s="30">
        <v>12.219634016776029</v>
      </c>
      <c r="T156" s="30">
        <v>3.5261885029000792</v>
      </c>
      <c r="U156" s="30">
        <v>0.79911152360923243</v>
      </c>
    </row>
    <row r="157" spans="1:21">
      <c r="A157" s="6" t="s">
        <v>248</v>
      </c>
      <c r="B157" s="7" t="s">
        <v>66</v>
      </c>
      <c r="D157" s="30">
        <v>9488.7853466222405</v>
      </c>
      <c r="E157" s="30">
        <v>12003.800363450744</v>
      </c>
      <c r="F157" s="30">
        <v>9578.0302584128676</v>
      </c>
      <c r="G157" s="30"/>
      <c r="H157" s="30"/>
      <c r="I157" s="30">
        <v>5507.2452215528328</v>
      </c>
      <c r="J157" s="30">
        <v>1535.3317427220793</v>
      </c>
      <c r="K157" s="30">
        <v>1503.9117699099875</v>
      </c>
      <c r="L157" s="30"/>
      <c r="M157" s="30"/>
      <c r="N157" s="30">
        <v>5670.2977959519139</v>
      </c>
      <c r="O157" s="30">
        <v>1550.6329259597842</v>
      </c>
      <c r="P157" s="30">
        <v>7535.6625276851737</v>
      </c>
      <c r="S157" s="30">
        <v>167.55723901672854</v>
      </c>
      <c r="T157" s="30">
        <v>50.319716795421279</v>
      </c>
      <c r="U157" s="30">
        <v>11.615706961503093</v>
      </c>
    </row>
    <row r="158" spans="1:21">
      <c r="A158" s="6" t="s">
        <v>249</v>
      </c>
      <c r="B158" s="7" t="s">
        <v>66</v>
      </c>
      <c r="D158" s="30">
        <v>8765.2934771430482</v>
      </c>
      <c r="E158" s="30">
        <v>10972.623924318281</v>
      </c>
      <c r="F158" s="30">
        <v>8356.6879604809001</v>
      </c>
      <c r="G158" s="30"/>
      <c r="H158" s="30"/>
      <c r="I158" s="30">
        <v>1172.9767446115598</v>
      </c>
      <c r="J158" s="30">
        <v>325.60532483290001</v>
      </c>
      <c r="K158" s="30">
        <v>234.25132776975403</v>
      </c>
      <c r="L158" s="30"/>
      <c r="M158" s="30"/>
      <c r="N158" s="30">
        <v>1474.5054152065998</v>
      </c>
      <c r="O158" s="30">
        <v>399.09499380449995</v>
      </c>
      <c r="P158" s="30">
        <v>1013.6016286485628</v>
      </c>
      <c r="S158" s="30">
        <v>43.070149858343996</v>
      </c>
      <c r="T158" s="30">
        <v>11.814548995059999</v>
      </c>
      <c r="U158" s="30">
        <v>2.5112237449217001</v>
      </c>
    </row>
    <row r="159" spans="1:21">
      <c r="A159" s="6" t="s">
        <v>250</v>
      </c>
      <c r="B159" s="7" t="s">
        <v>66</v>
      </c>
      <c r="D159" s="30">
        <v>8125.6200098403879</v>
      </c>
      <c r="E159" s="30">
        <v>9815.0568524371192</v>
      </c>
      <c r="F159" s="30">
        <v>8483.9059335785732</v>
      </c>
      <c r="G159" s="30"/>
      <c r="H159" s="30"/>
      <c r="I159" s="30">
        <v>862.20823301563996</v>
      </c>
      <c r="J159" s="30">
        <v>234.56866619510001</v>
      </c>
      <c r="K159" s="30">
        <v>252.72807791514126</v>
      </c>
      <c r="L159" s="30"/>
      <c r="M159" s="30"/>
      <c r="N159" s="30">
        <v>1082.1799587799758</v>
      </c>
      <c r="O159" s="30">
        <v>290.06457925394</v>
      </c>
      <c r="P159" s="30">
        <v>1461.8616053277005</v>
      </c>
      <c r="S159" s="30">
        <v>32.084764067809594</v>
      </c>
      <c r="T159" s="30">
        <v>9.1305960508839998</v>
      </c>
      <c r="U159" s="30">
        <v>1.8800393806483719</v>
      </c>
    </row>
    <row r="160" spans="1:21">
      <c r="A160" s="6" t="s">
        <v>251</v>
      </c>
      <c r="B160" s="7" t="s">
        <v>66</v>
      </c>
      <c r="D160" s="30">
        <v>7459.2820763462632</v>
      </c>
      <c r="E160" s="30">
        <v>9677.4550312237661</v>
      </c>
      <c r="F160" s="30">
        <v>8787.5677804854622</v>
      </c>
      <c r="G160" s="30"/>
      <c r="H160" s="30"/>
      <c r="I160" s="30">
        <v>4507.7172865651246</v>
      </c>
      <c r="J160" s="30">
        <v>1252.0032469728119</v>
      </c>
      <c r="K160" s="30">
        <v>835.99359794746954</v>
      </c>
      <c r="L160" s="30"/>
      <c r="M160" s="30"/>
      <c r="N160" s="30">
        <v>5494.6007093519256</v>
      </c>
      <c r="O160" s="30">
        <v>1493.2621355398146</v>
      </c>
      <c r="P160" s="30">
        <v>3343.5965541745791</v>
      </c>
      <c r="S160" s="30">
        <v>162.72335748978804</v>
      </c>
      <c r="T160" s="30">
        <v>47.072202998870083</v>
      </c>
      <c r="U160" s="30">
        <v>9.2150078142791223</v>
      </c>
    </row>
    <row r="161" spans="1:21">
      <c r="A161" s="6" t="s">
        <v>252</v>
      </c>
      <c r="B161" s="7" t="s">
        <v>66</v>
      </c>
      <c r="D161" s="30">
        <v>9560.0055036964968</v>
      </c>
      <c r="E161" s="30">
        <v>11357.526952936103</v>
      </c>
      <c r="F161" s="30">
        <v>8792.4570292705357</v>
      </c>
      <c r="G161" s="30"/>
      <c r="H161" s="30"/>
      <c r="I161" s="30">
        <v>2061.1911871248885</v>
      </c>
      <c r="J161" s="30">
        <v>574.50677521222008</v>
      </c>
      <c r="K161" s="30">
        <v>242.47363413032559</v>
      </c>
      <c r="L161" s="30"/>
      <c r="M161" s="30"/>
      <c r="N161" s="30">
        <v>2590.6746353776944</v>
      </c>
      <c r="O161" s="30">
        <v>704.24379738423431</v>
      </c>
      <c r="P161" s="30">
        <v>465.21952724390127</v>
      </c>
      <c r="S161" s="30">
        <v>68.673774064344755</v>
      </c>
      <c r="T161" s="30">
        <v>19.65130806354184</v>
      </c>
      <c r="U161" s="30">
        <v>3.7647821061251179</v>
      </c>
    </row>
    <row r="162" spans="1:21">
      <c r="A162" s="6" t="s">
        <v>253</v>
      </c>
      <c r="B162" s="7" t="s">
        <v>66</v>
      </c>
      <c r="D162" s="30">
        <v>11720.001488101236</v>
      </c>
      <c r="E162" s="30">
        <v>13590.229437489939</v>
      </c>
      <c r="F162" s="30">
        <v>9131.9491520611864</v>
      </c>
      <c r="G162" s="30"/>
      <c r="H162" s="30"/>
      <c r="I162" s="30">
        <v>407.48932157561597</v>
      </c>
      <c r="J162" s="30">
        <v>112.50069803503996</v>
      </c>
      <c r="K162" s="30">
        <v>67.375748231244003</v>
      </c>
      <c r="L162" s="30"/>
      <c r="M162" s="30"/>
      <c r="N162" s="30">
        <v>323.55439270638396</v>
      </c>
      <c r="O162" s="30">
        <v>88.700161565959974</v>
      </c>
      <c r="P162" s="30">
        <v>261.59492540814995</v>
      </c>
      <c r="S162" s="30">
        <v>9.3845432696847961</v>
      </c>
      <c r="T162" s="30">
        <v>2.8103903536519992</v>
      </c>
      <c r="U162" s="30">
        <v>0.61727152669365992</v>
      </c>
    </row>
    <row r="163" spans="1:21">
      <c r="A163" s="6" t="s">
        <v>254</v>
      </c>
      <c r="B163" s="7" t="s">
        <v>66</v>
      </c>
      <c r="D163" s="30">
        <v>9420.862904879943</v>
      </c>
      <c r="E163" s="30">
        <v>11478.093778347471</v>
      </c>
      <c r="F163" s="30">
        <v>8808.2148931976462</v>
      </c>
      <c r="G163" s="30"/>
      <c r="H163" s="30"/>
      <c r="I163" s="30">
        <v>511.18636119837151</v>
      </c>
      <c r="J163" s="30">
        <v>143.40989629192899</v>
      </c>
      <c r="K163" s="30">
        <v>67.83178142440903</v>
      </c>
      <c r="L163" s="30"/>
      <c r="M163" s="30"/>
      <c r="N163" s="30">
        <v>526.24337221189273</v>
      </c>
      <c r="O163" s="30">
        <v>144.66489808173179</v>
      </c>
      <c r="P163" s="30">
        <v>139.47628204417148</v>
      </c>
      <c r="S163" s="30">
        <v>15.421073642776031</v>
      </c>
      <c r="T163" s="30">
        <v>4.3685413187800792</v>
      </c>
      <c r="U163" s="30">
        <v>0.91865116978173167</v>
      </c>
    </row>
    <row r="164" spans="1:21">
      <c r="A164" s="6" t="s">
        <v>255</v>
      </c>
      <c r="B164" s="7" t="s">
        <v>66</v>
      </c>
      <c r="D164" s="30">
        <v>8836.2969443995698</v>
      </c>
      <c r="E164" s="30">
        <v>11463.748858211682</v>
      </c>
      <c r="F164" s="30">
        <v>9550.7746945747822</v>
      </c>
      <c r="G164" s="30"/>
      <c r="H164" s="30"/>
      <c r="I164" s="30">
        <v>5247.1903495528331</v>
      </c>
      <c r="J164" s="30">
        <v>1466.9069153620794</v>
      </c>
      <c r="K164" s="30">
        <v>1494.1915492245432</v>
      </c>
      <c r="L164" s="30"/>
      <c r="M164" s="30"/>
      <c r="N164" s="30">
        <v>6594.1960982019154</v>
      </c>
      <c r="O164" s="30">
        <v>1793.726167564784</v>
      </c>
      <c r="P164" s="30">
        <v>7570.1956064916212</v>
      </c>
      <c r="S164" s="30">
        <v>194.32202822172854</v>
      </c>
      <c r="T164" s="30">
        <v>57.36198470832128</v>
      </c>
      <c r="U164" s="30">
        <v>12.616109898280206</v>
      </c>
    </row>
    <row r="165" spans="1:21">
      <c r="A165" s="6" t="s">
        <v>256</v>
      </c>
      <c r="B165" s="7" t="s">
        <v>66</v>
      </c>
      <c r="D165" s="30">
        <v>8223.7342497961363</v>
      </c>
      <c r="E165" s="30">
        <v>10512.090131679553</v>
      </c>
      <c r="F165" s="30">
        <v>8329.1179933795793</v>
      </c>
      <c r="G165" s="30"/>
      <c r="H165" s="30"/>
      <c r="I165" s="30">
        <v>1188.28294321156</v>
      </c>
      <c r="J165" s="30">
        <v>329.63264410090005</v>
      </c>
      <c r="K165" s="30">
        <v>234.81909387242203</v>
      </c>
      <c r="L165" s="30"/>
      <c r="M165" s="30"/>
      <c r="N165" s="30">
        <v>1489.5673659566</v>
      </c>
      <c r="O165" s="30">
        <v>403.05804733949998</v>
      </c>
      <c r="P165" s="30">
        <v>1014.1603346538478</v>
      </c>
      <c r="S165" s="30">
        <v>43.904934732343989</v>
      </c>
      <c r="T165" s="30">
        <v>12.034194989179998</v>
      </c>
      <c r="U165" s="30">
        <v>2.5421891444218203</v>
      </c>
    </row>
    <row r="166" spans="1:21">
      <c r="A166" s="6" t="s">
        <v>257</v>
      </c>
      <c r="B166" s="7" t="s">
        <v>66</v>
      </c>
      <c r="D166" s="30">
        <v>7378.3397396649852</v>
      </c>
      <c r="E166" s="30">
        <v>9146.1369177857305</v>
      </c>
      <c r="F166" s="30">
        <v>8454.7988108517766</v>
      </c>
      <c r="G166" s="30"/>
      <c r="H166" s="30"/>
      <c r="I166" s="30">
        <v>960.58715981563989</v>
      </c>
      <c r="J166" s="30">
        <v>260.45382277910005</v>
      </c>
      <c r="K166" s="30">
        <v>256.32701554429804</v>
      </c>
      <c r="L166" s="30"/>
      <c r="M166" s="30"/>
      <c r="N166" s="30">
        <v>1172.2093097299755</v>
      </c>
      <c r="O166" s="30">
        <v>313.75282146494004</v>
      </c>
      <c r="P166" s="30">
        <v>1465.1550954012525</v>
      </c>
      <c r="S166" s="30">
        <v>34.68023860330959</v>
      </c>
      <c r="T166" s="30">
        <v>9.8135092208739998</v>
      </c>
      <c r="U166" s="30">
        <v>1.9749880782522704</v>
      </c>
    </row>
    <row r="167" spans="1:21">
      <c r="A167" s="6" t="s">
        <v>258</v>
      </c>
      <c r="B167" s="7" t="s">
        <v>66</v>
      </c>
      <c r="D167" s="30">
        <v>9576.5440297844016</v>
      </c>
      <c r="E167" s="30">
        <v>11462.081043843078</v>
      </c>
      <c r="F167" s="30">
        <v>8903.4434788842755</v>
      </c>
      <c r="G167" s="30"/>
      <c r="H167" s="30"/>
      <c r="I167" s="30">
        <v>3820.6050145651247</v>
      </c>
      <c r="J167" s="30">
        <v>1071.2124076128118</v>
      </c>
      <c r="K167" s="30">
        <v>810.44295243828071</v>
      </c>
      <c r="L167" s="30"/>
      <c r="M167" s="30"/>
      <c r="N167" s="30">
        <v>4801.0236713519262</v>
      </c>
      <c r="O167" s="30">
        <v>1310.7703070998145</v>
      </c>
      <c r="P167" s="30">
        <v>3317.8055128071046</v>
      </c>
      <c r="S167" s="30">
        <v>127.79145617778801</v>
      </c>
      <c r="T167" s="30">
        <v>37.881030004310077</v>
      </c>
      <c r="U167" s="30">
        <v>7.9160459651668056</v>
      </c>
    </row>
    <row r="168" spans="1:21">
      <c r="A168" s="6" t="s">
        <v>259</v>
      </c>
      <c r="B168" s="7" t="s">
        <v>66</v>
      </c>
      <c r="D168" s="30">
        <v>11664.44342148477</v>
      </c>
      <c r="E168" s="30">
        <v>13155.816593980649</v>
      </c>
      <c r="F168" s="30">
        <v>8976.4057458691077</v>
      </c>
      <c r="G168" s="30"/>
      <c r="H168" s="30"/>
      <c r="I168" s="30">
        <v>2364.0490270248888</v>
      </c>
      <c r="J168" s="30">
        <v>654.19378607422004</v>
      </c>
      <c r="K168" s="30">
        <v>253.69270550365454</v>
      </c>
      <c r="L168" s="30"/>
      <c r="M168" s="30"/>
      <c r="N168" s="30">
        <v>1877.4080236276945</v>
      </c>
      <c r="O168" s="30">
        <v>516.57130966923444</v>
      </c>
      <c r="P168" s="30">
        <v>438.79726580243437</v>
      </c>
      <c r="S168" s="30">
        <v>54.251378576844751</v>
      </c>
      <c r="T168" s="30">
        <v>15.856532315791839</v>
      </c>
      <c r="U168" s="30">
        <v>3.2305186232908412</v>
      </c>
    </row>
    <row r="169" spans="1:21">
      <c r="A169" s="6" t="s">
        <v>260</v>
      </c>
      <c r="B169" s="7" t="s">
        <v>66</v>
      </c>
      <c r="D169" s="30">
        <v>9436.6496371833273</v>
      </c>
      <c r="E169" s="30">
        <v>11654.173840633091</v>
      </c>
      <c r="F169" s="30">
        <v>8996.6338622881904</v>
      </c>
      <c r="G169" s="30"/>
      <c r="H169" s="30"/>
      <c r="I169" s="30">
        <v>389.96853367561596</v>
      </c>
      <c r="J169" s="30">
        <v>107.89068293303998</v>
      </c>
      <c r="K169" s="30">
        <v>66.725305386865998</v>
      </c>
      <c r="L169" s="30"/>
      <c r="M169" s="30"/>
      <c r="N169" s="30">
        <v>401.6328008063839</v>
      </c>
      <c r="O169" s="30">
        <v>109.24390894395998</v>
      </c>
      <c r="P169" s="30">
        <v>264.4935131964919</v>
      </c>
      <c r="S169" s="30">
        <v>11.831091758684796</v>
      </c>
      <c r="T169" s="30">
        <v>3.4541185664719993</v>
      </c>
      <c r="U169" s="30">
        <v>0.70809734840764005</v>
      </c>
    </row>
    <row r="170" spans="1:21">
      <c r="A170" s="6" t="s">
        <v>261</v>
      </c>
      <c r="B170" s="7" t="s">
        <v>66</v>
      </c>
      <c r="D170" s="30">
        <v>8768.0336103255468</v>
      </c>
      <c r="E170" s="30">
        <v>10935.815409820787</v>
      </c>
      <c r="F170" s="30">
        <v>8760.9241790049</v>
      </c>
      <c r="G170" s="30"/>
      <c r="H170" s="30"/>
      <c r="I170" s="30">
        <v>487.06700439837164</v>
      </c>
      <c r="J170" s="30">
        <v>137.06368630792898</v>
      </c>
      <c r="K170" s="30">
        <v>66.931180533995658</v>
      </c>
      <c r="L170" s="30"/>
      <c r="M170" s="30"/>
      <c r="N170" s="30">
        <v>611.93233711189271</v>
      </c>
      <c r="O170" s="30">
        <v>167.21111144373177</v>
      </c>
      <c r="P170" s="30">
        <v>142.67585153217462</v>
      </c>
      <c r="S170" s="30">
        <v>17.90343244477603</v>
      </c>
      <c r="T170" s="30">
        <v>5.021691829540079</v>
      </c>
      <c r="U170" s="30">
        <v>1.0113408117960114</v>
      </c>
    </row>
    <row r="171" spans="1:21">
      <c r="A171" s="6" t="s">
        <v>262</v>
      </c>
      <c r="B171" s="7" t="s">
        <v>66</v>
      </c>
      <c r="D171" s="30">
        <v>8296.836067347067</v>
      </c>
      <c r="E171" s="30">
        <v>11017.247958460262</v>
      </c>
      <c r="F171" s="30">
        <v>9528.2404850431394</v>
      </c>
      <c r="G171" s="30"/>
      <c r="H171" s="30"/>
      <c r="I171" s="30">
        <v>5315.6003065528339</v>
      </c>
      <c r="J171" s="30">
        <v>1484.9067300220795</v>
      </c>
      <c r="K171" s="30">
        <v>1496.7485475764977</v>
      </c>
      <c r="L171" s="30"/>
      <c r="M171" s="30"/>
      <c r="N171" s="30">
        <v>6661.5144069519156</v>
      </c>
      <c r="O171" s="30">
        <v>1811.438751139784</v>
      </c>
      <c r="P171" s="30">
        <v>7572.711801678387</v>
      </c>
      <c r="S171" s="30">
        <v>198.05303935172853</v>
      </c>
      <c r="T171" s="30">
        <v>58.343676727721288</v>
      </c>
      <c r="U171" s="30">
        <v>12.755566049532195</v>
      </c>
    </row>
    <row r="172" spans="1:21">
      <c r="A172" s="6" t="s">
        <v>263</v>
      </c>
      <c r="B172" s="7" t="s">
        <v>66</v>
      </c>
      <c r="D172" s="30">
        <v>7481.694136690865</v>
      </c>
      <c r="E172" s="30">
        <v>9881.0704198511849</v>
      </c>
      <c r="F172" s="30">
        <v>8291.3418454106886</v>
      </c>
      <c r="G172" s="30"/>
      <c r="H172" s="30"/>
      <c r="I172" s="30">
        <v>1323.5419748115598</v>
      </c>
      <c r="J172" s="30">
        <v>365.22157890890003</v>
      </c>
      <c r="K172" s="30">
        <v>239.83637446763001</v>
      </c>
      <c r="L172" s="30"/>
      <c r="M172" s="30"/>
      <c r="N172" s="30">
        <v>1613.3467486065995</v>
      </c>
      <c r="O172" s="30">
        <v>435.62649269649989</v>
      </c>
      <c r="P172" s="30">
        <v>1018.7517906720549</v>
      </c>
      <c r="S172" s="30">
        <v>47.47339582084399</v>
      </c>
      <c r="T172" s="30">
        <v>12.973117348309998</v>
      </c>
      <c r="U172" s="30">
        <v>2.6745571671874502</v>
      </c>
    </row>
    <row r="173" spans="1:21">
      <c r="A173" s="6" t="s">
        <v>264</v>
      </c>
      <c r="B173" s="7" t="s">
        <v>66</v>
      </c>
      <c r="D173" s="30">
        <v>9513.2335057721702</v>
      </c>
      <c r="E173" s="30">
        <v>11057.164219733466</v>
      </c>
      <c r="F173" s="30">
        <v>8537.9545120509629</v>
      </c>
      <c r="G173" s="30"/>
      <c r="H173" s="30"/>
      <c r="I173" s="30">
        <v>813.72937181563998</v>
      </c>
      <c r="J173" s="30">
        <v>221.81305933909999</v>
      </c>
      <c r="K173" s="30">
        <v>250.95460463721005</v>
      </c>
      <c r="L173" s="30"/>
      <c r="M173" s="30"/>
      <c r="N173" s="30">
        <v>1023.9697952299758</v>
      </c>
      <c r="O173" s="30">
        <v>274.74850245494002</v>
      </c>
      <c r="P173" s="30">
        <v>1459.7321376173506</v>
      </c>
      <c r="S173" s="30">
        <v>27.214178155309597</v>
      </c>
      <c r="T173" s="30">
        <v>7.8490626666339995</v>
      </c>
      <c r="U173" s="30">
        <v>1.7018616398790223</v>
      </c>
    </row>
    <row r="174" spans="1:21">
      <c r="A174" s="6" t="s">
        <v>265</v>
      </c>
      <c r="B174" s="7" t="s">
        <v>66</v>
      </c>
      <c r="D174" s="30">
        <v>11676.903637698562</v>
      </c>
      <c r="E174" s="30">
        <v>13232.460181885832</v>
      </c>
      <c r="F174" s="30">
        <v>9018.3941282644737</v>
      </c>
      <c r="G174" s="30"/>
      <c r="H174" s="30"/>
      <c r="I174" s="30">
        <v>4381.5619957651252</v>
      </c>
      <c r="J174" s="30">
        <v>1218.8096600688118</v>
      </c>
      <c r="K174" s="30">
        <v>831.30244448435781</v>
      </c>
      <c r="L174" s="30"/>
      <c r="M174" s="30"/>
      <c r="N174" s="30">
        <v>3479.902562351926</v>
      </c>
      <c r="O174" s="30">
        <v>963.16103867981474</v>
      </c>
      <c r="P174" s="30">
        <v>3268.6789020532142</v>
      </c>
      <c r="S174" s="30">
        <v>101.07811952778802</v>
      </c>
      <c r="T174" s="30">
        <v>30.852300127310073</v>
      </c>
      <c r="U174" s="30">
        <v>6.9226959364661438</v>
      </c>
    </row>
    <row r="175" spans="1:21">
      <c r="A175" s="6" t="s">
        <v>266</v>
      </c>
      <c r="B175" s="7" t="s">
        <v>66</v>
      </c>
      <c r="D175" s="30">
        <v>9378.5840099149846</v>
      </c>
      <c r="E175" s="30">
        <v>11202.498196719336</v>
      </c>
      <c r="F175" s="30">
        <v>8776.5989938956682</v>
      </c>
      <c r="G175" s="30"/>
      <c r="H175" s="30"/>
      <c r="I175" s="30">
        <v>2262.4315957248891</v>
      </c>
      <c r="J175" s="30">
        <v>627.45652428022004</v>
      </c>
      <c r="K175" s="30">
        <v>249.9283875156986</v>
      </c>
      <c r="L175" s="30"/>
      <c r="M175" s="30"/>
      <c r="N175" s="30">
        <v>2330.2488043276944</v>
      </c>
      <c r="O175" s="30">
        <v>635.72136443523448</v>
      </c>
      <c r="P175" s="30">
        <v>455.57230798428708</v>
      </c>
      <c r="S175" s="30">
        <v>68.440921559844753</v>
      </c>
      <c r="T175" s="30">
        <v>19.590040638331839</v>
      </c>
      <c r="U175" s="30">
        <v>3.7561563136797034</v>
      </c>
    </row>
    <row r="176" spans="1:21">
      <c r="A176" s="6" t="s">
        <v>267</v>
      </c>
      <c r="B176" s="7" t="s">
        <v>66</v>
      </c>
      <c r="D176" s="30">
        <v>8781.8943061908903</v>
      </c>
      <c r="E176" s="30">
        <v>11099.006347445316</v>
      </c>
      <c r="F176" s="30">
        <v>8957.8319547731317</v>
      </c>
      <c r="G176" s="30"/>
      <c r="H176" s="30"/>
      <c r="I176" s="30">
        <v>371.53645847561597</v>
      </c>
      <c r="J176" s="30">
        <v>103.04089275703998</v>
      </c>
      <c r="K176" s="30">
        <v>66.041031854802</v>
      </c>
      <c r="L176" s="30"/>
      <c r="M176" s="30"/>
      <c r="N176" s="30">
        <v>467.11653065638382</v>
      </c>
      <c r="O176" s="30">
        <v>126.47378383695997</v>
      </c>
      <c r="P176" s="30">
        <v>266.92453534841906</v>
      </c>
      <c r="S176" s="30">
        <v>13.728116811684796</v>
      </c>
      <c r="T176" s="30">
        <v>3.9532578856119986</v>
      </c>
      <c r="U176" s="30">
        <v>0.77852262713209996</v>
      </c>
    </row>
    <row r="177" spans="1:21">
      <c r="A177" s="6" t="s">
        <v>268</v>
      </c>
      <c r="B177" s="7" t="s">
        <v>66</v>
      </c>
      <c r="D177" s="30">
        <v>8228.2908921313101</v>
      </c>
      <c r="E177" s="30">
        <v>10487.473395931365</v>
      </c>
      <c r="F177" s="30">
        <v>8721.8254148460965</v>
      </c>
      <c r="G177" s="30"/>
      <c r="H177" s="30"/>
      <c r="I177" s="30">
        <v>493.4118351983717</v>
      </c>
      <c r="J177" s="30">
        <v>138.73311841192898</v>
      </c>
      <c r="K177" s="30">
        <v>67.168092335391719</v>
      </c>
      <c r="L177" s="30"/>
      <c r="M177" s="30"/>
      <c r="N177" s="30">
        <v>618.17592061189271</v>
      </c>
      <c r="O177" s="30">
        <v>168.85390367373179</v>
      </c>
      <c r="P177" s="30">
        <v>142.90898282610164</v>
      </c>
      <c r="S177" s="30">
        <v>18.249473216776032</v>
      </c>
      <c r="T177" s="30">
        <v>5.1127409989000787</v>
      </c>
      <c r="U177" s="30">
        <v>1.0242617462125763</v>
      </c>
    </row>
    <row r="178" spans="1:21">
      <c r="A178" s="6" t="s">
        <v>269</v>
      </c>
      <c r="B178" s="7" t="s">
        <v>66</v>
      </c>
      <c r="D178" s="30">
        <v>7557.6710969984388</v>
      </c>
      <c r="E178" s="30">
        <v>10405.456004002603</v>
      </c>
      <c r="F178" s="30">
        <v>9497.3642917382713</v>
      </c>
      <c r="G178" s="30"/>
      <c r="H178" s="30"/>
      <c r="I178" s="30">
        <v>5920.1308485528334</v>
      </c>
      <c r="J178" s="30">
        <v>1643.9689219820793</v>
      </c>
      <c r="K178" s="30">
        <v>1519.3444337221385</v>
      </c>
      <c r="L178" s="30"/>
      <c r="M178" s="30"/>
      <c r="N178" s="30">
        <v>7214.7374812019152</v>
      </c>
      <c r="O178" s="30">
        <v>1957.001082104784</v>
      </c>
      <c r="P178" s="30">
        <v>7593.3899390600609</v>
      </c>
      <c r="S178" s="30">
        <v>214.00202028422854</v>
      </c>
      <c r="T178" s="30">
        <v>62.540122879571278</v>
      </c>
      <c r="U178" s="30">
        <v>13.351700292969257</v>
      </c>
    </row>
    <row r="179" spans="1:21">
      <c r="A179" s="6" t="s">
        <v>270</v>
      </c>
      <c r="B179" s="7" t="s">
        <v>66</v>
      </c>
      <c r="D179" s="30">
        <v>9601.6173768669705</v>
      </c>
      <c r="E179" s="30">
        <v>11683.821145167307</v>
      </c>
      <c r="F179" s="30">
        <v>8399.2639544573958</v>
      </c>
      <c r="G179" s="30"/>
      <c r="H179" s="30"/>
      <c r="I179" s="30">
        <v>1121.63041881156</v>
      </c>
      <c r="J179" s="30">
        <v>312.0952396289</v>
      </c>
      <c r="K179" s="30">
        <v>232.34669396435001</v>
      </c>
      <c r="L179" s="30"/>
      <c r="M179" s="30"/>
      <c r="N179" s="30">
        <v>1409.5354871065999</v>
      </c>
      <c r="O179" s="30">
        <v>382.00030882649992</v>
      </c>
      <c r="P179" s="30">
        <v>1011.1916427446849</v>
      </c>
      <c r="S179" s="30">
        <v>37.208472844843989</v>
      </c>
      <c r="T179" s="30">
        <v>10.272242809429999</v>
      </c>
      <c r="U179" s="30">
        <v>2.29379147450457</v>
      </c>
    </row>
    <row r="180" spans="1:21">
      <c r="A180" s="6" t="s">
        <v>271</v>
      </c>
      <c r="B180" s="7" t="s">
        <v>66</v>
      </c>
      <c r="D180" s="30">
        <v>11631.084169568316</v>
      </c>
      <c r="E180" s="30">
        <v>12952.93557108387</v>
      </c>
      <c r="F180" s="30">
        <v>8620.446371729884</v>
      </c>
      <c r="G180" s="30"/>
      <c r="H180" s="30"/>
      <c r="I180" s="30">
        <v>933.62375411564005</v>
      </c>
      <c r="J180" s="30">
        <v>253.35929551310005</v>
      </c>
      <c r="K180" s="30">
        <v>255.34062934818479</v>
      </c>
      <c r="L180" s="30"/>
      <c r="M180" s="30"/>
      <c r="N180" s="30">
        <v>741.60411547997592</v>
      </c>
      <c r="O180" s="30">
        <v>200.45332489994001</v>
      </c>
      <c r="P180" s="30">
        <v>1449.4025222912896</v>
      </c>
      <c r="S180" s="30">
        <v>21.504686867809596</v>
      </c>
      <c r="T180" s="30">
        <v>6.3467991148839999</v>
      </c>
      <c r="U180" s="30">
        <v>1.492994723901172</v>
      </c>
    </row>
    <row r="181" spans="1:21">
      <c r="A181" s="6" t="s">
        <v>272</v>
      </c>
      <c r="B181" s="7" t="s">
        <v>66</v>
      </c>
      <c r="D181" s="30">
        <v>9395.4741230291456</v>
      </c>
      <c r="E181" s="30">
        <v>11309.458424250244</v>
      </c>
      <c r="F181" s="30">
        <v>8893.5336980608863</v>
      </c>
      <c r="G181" s="30"/>
      <c r="H181" s="30"/>
      <c r="I181" s="30">
        <v>4193.3449513651249</v>
      </c>
      <c r="J181" s="30">
        <v>1169.286577996812</v>
      </c>
      <c r="K181" s="30">
        <v>824.30349078170627</v>
      </c>
      <c r="L181" s="30"/>
      <c r="M181" s="30"/>
      <c r="N181" s="30">
        <v>4318.6597739519257</v>
      </c>
      <c r="O181" s="30">
        <v>1183.8522218878147</v>
      </c>
      <c r="P181" s="30">
        <v>3299.868547552468</v>
      </c>
      <c r="S181" s="30">
        <v>127.36016393178804</v>
      </c>
      <c r="T181" s="30">
        <v>37.767549732830076</v>
      </c>
      <c r="U181" s="30">
        <v>7.9000081271926224</v>
      </c>
    </row>
    <row r="182" spans="1:21">
      <c r="A182" s="6" t="s">
        <v>273</v>
      </c>
      <c r="B182" s="7" t="s">
        <v>66</v>
      </c>
      <c r="D182" s="30">
        <v>8723.1096313066755</v>
      </c>
      <c r="E182" s="30">
        <v>10642.380563855044</v>
      </c>
      <c r="F182" s="30">
        <v>8719.3040413151884</v>
      </c>
      <c r="G182" s="30"/>
      <c r="H182" s="30"/>
      <c r="I182" s="30">
        <v>2155.5288613248886</v>
      </c>
      <c r="J182" s="30">
        <v>599.32861000822004</v>
      </c>
      <c r="K182" s="30">
        <v>245.96828066281461</v>
      </c>
      <c r="L182" s="30"/>
      <c r="M182" s="30"/>
      <c r="N182" s="30">
        <v>2710.0427072776943</v>
      </c>
      <c r="O182" s="30">
        <v>735.65155240623437</v>
      </c>
      <c r="P182" s="30">
        <v>469.64140028765337</v>
      </c>
      <c r="S182" s="30">
        <v>79.443327050844758</v>
      </c>
      <c r="T182" s="30">
        <v>22.484959277911841</v>
      </c>
      <c r="U182" s="30">
        <v>4.1637296243874351</v>
      </c>
    </row>
    <row r="183" spans="1:21">
      <c r="A183" s="6" t="s">
        <v>274</v>
      </c>
      <c r="B183" s="7" t="s">
        <v>66</v>
      </c>
      <c r="D183" s="30">
        <v>8240.559189874999</v>
      </c>
      <c r="E183" s="30">
        <v>10640.00793189354</v>
      </c>
      <c r="F183" s="30">
        <v>8925.7515208710429</v>
      </c>
      <c r="G183" s="30"/>
      <c r="H183" s="30"/>
      <c r="I183" s="30">
        <v>376.38519467561594</v>
      </c>
      <c r="J183" s="30">
        <v>104.31667711303999</v>
      </c>
      <c r="K183" s="30">
        <v>66.221036645886002</v>
      </c>
      <c r="L183" s="30"/>
      <c r="M183" s="30"/>
      <c r="N183" s="30">
        <v>471.88789340638391</v>
      </c>
      <c r="O183" s="30">
        <v>127.72920993195996</v>
      </c>
      <c r="P183" s="30">
        <v>267.10166772262397</v>
      </c>
      <c r="S183" s="30">
        <v>13.992562069684794</v>
      </c>
      <c r="T183" s="30">
        <v>4.022837897651999</v>
      </c>
      <c r="U183" s="30">
        <v>0.78833990970965995</v>
      </c>
    </row>
    <row r="184" spans="1:21">
      <c r="A184" s="6" t="s">
        <v>275</v>
      </c>
      <c r="B184" s="7" t="s">
        <v>66</v>
      </c>
      <c r="D184" s="30">
        <v>7488.7397453090261</v>
      </c>
      <c r="E184" s="30">
        <v>9873.1587616370125</v>
      </c>
      <c r="F184" s="30">
        <v>8668.252601544018</v>
      </c>
      <c r="G184" s="30"/>
      <c r="H184" s="30"/>
      <c r="I184" s="30">
        <v>549.48033999837173</v>
      </c>
      <c r="J184" s="30">
        <v>153.48568863592899</v>
      </c>
      <c r="K184" s="30">
        <v>69.261653360494449</v>
      </c>
      <c r="L184" s="30"/>
      <c r="M184" s="30"/>
      <c r="N184" s="30">
        <v>669.4858023118926</v>
      </c>
      <c r="O184" s="30">
        <v>182.35439981973178</v>
      </c>
      <c r="P184" s="30">
        <v>144.82486000015729</v>
      </c>
      <c r="S184" s="30">
        <v>19.72869626977603</v>
      </c>
      <c r="T184" s="30">
        <v>5.5019495580400797</v>
      </c>
      <c r="U184" s="30">
        <v>1.0794949603359227</v>
      </c>
    </row>
    <row r="185" spans="1:21">
      <c r="A185" s="6" t="s">
        <v>276</v>
      </c>
      <c r="B185" s="7" t="s">
        <v>66</v>
      </c>
      <c r="D185" s="30">
        <v>9669.3803850700915</v>
      </c>
      <c r="E185" s="30">
        <v>12153.275238437385</v>
      </c>
      <c r="F185" s="30">
        <v>9585.5740240683008</v>
      </c>
      <c r="G185" s="30"/>
      <c r="H185" s="30"/>
      <c r="I185" s="30">
        <v>5017.7016285528334</v>
      </c>
      <c r="J185" s="30">
        <v>1406.5245583820792</v>
      </c>
      <c r="K185" s="30">
        <v>1485.6138171644404</v>
      </c>
      <c r="L185" s="30"/>
      <c r="M185" s="30"/>
      <c r="N185" s="30">
        <v>6303.8176637019142</v>
      </c>
      <c r="O185" s="30">
        <v>1717.3226989547838</v>
      </c>
      <c r="P185" s="30">
        <v>7559.3419645508793</v>
      </c>
      <c r="S185" s="30">
        <v>168.12368316422854</v>
      </c>
      <c r="T185" s="30">
        <v>50.468757813971273</v>
      </c>
      <c r="U185" s="30">
        <v>11.636879270552081</v>
      </c>
    </row>
    <row r="186" spans="1:21">
      <c r="A186" s="6" t="s">
        <v>277</v>
      </c>
      <c r="B186" s="7" t="s">
        <v>66</v>
      </c>
      <c r="D186" s="30">
        <v>11704.617026161195</v>
      </c>
      <c r="E186" s="30">
        <v>13472.180304242225</v>
      </c>
      <c r="F186" s="30">
        <v>8506.3245089034408</v>
      </c>
      <c r="G186" s="30"/>
      <c r="H186" s="30"/>
      <c r="I186" s="30">
        <v>1286.4705789115596</v>
      </c>
      <c r="J186" s="30">
        <v>355.46746876690008</v>
      </c>
      <c r="K186" s="30">
        <v>238.46125302038797</v>
      </c>
      <c r="L186" s="30"/>
      <c r="M186" s="30"/>
      <c r="N186" s="30">
        <v>1021.3170988565998</v>
      </c>
      <c r="O186" s="30">
        <v>279.85349654150002</v>
      </c>
      <c r="P186" s="30">
        <v>996.7911212931499</v>
      </c>
      <c r="S186" s="30">
        <v>29.358618332343994</v>
      </c>
      <c r="T186" s="30">
        <v>8.2068135571799985</v>
      </c>
      <c r="U186" s="30">
        <v>2.0026100113898195</v>
      </c>
    </row>
    <row r="187" spans="1:21">
      <c r="A187" s="6" t="s">
        <v>278</v>
      </c>
      <c r="B187" s="7" t="s">
        <v>66</v>
      </c>
      <c r="D187" s="30">
        <v>9330.6557125361142</v>
      </c>
      <c r="E187" s="30">
        <v>10893.731662506189</v>
      </c>
      <c r="F187" s="30">
        <v>8530.8429711110894</v>
      </c>
      <c r="G187" s="30"/>
      <c r="H187" s="30"/>
      <c r="I187" s="30">
        <v>893.39577401563997</v>
      </c>
      <c r="J187" s="30">
        <v>242.77463477510003</v>
      </c>
      <c r="K187" s="30">
        <v>253.86899313465722</v>
      </c>
      <c r="L187" s="30"/>
      <c r="M187" s="30"/>
      <c r="N187" s="30">
        <v>920.87325937997616</v>
      </c>
      <c r="O187" s="30">
        <v>247.62206328194003</v>
      </c>
      <c r="P187" s="30">
        <v>1455.960618508786</v>
      </c>
      <c r="S187" s="30">
        <v>27.121997258809596</v>
      </c>
      <c r="T187" s="30">
        <v>7.824808316463999</v>
      </c>
      <c r="U187" s="30">
        <v>1.6984894410972879</v>
      </c>
    </row>
    <row r="188" spans="1:21">
      <c r="A188" s="6" t="s">
        <v>279</v>
      </c>
      <c r="B188" s="7" t="s">
        <v>66</v>
      </c>
      <c r="D188" s="30">
        <v>8741.2700254815954</v>
      </c>
      <c r="E188" s="30">
        <v>10758.034143400328</v>
      </c>
      <c r="F188" s="30">
        <v>8857.7297407019068</v>
      </c>
      <c r="G188" s="30"/>
      <c r="H188" s="30"/>
      <c r="I188" s="30">
        <v>3995.3384041651252</v>
      </c>
      <c r="J188" s="30">
        <v>1117.187712460812</v>
      </c>
      <c r="K188" s="30">
        <v>816.9405090650796</v>
      </c>
      <c r="L188" s="30"/>
      <c r="M188" s="30"/>
      <c r="N188" s="30">
        <v>5022.1186685519251</v>
      </c>
      <c r="O188" s="30">
        <v>1368.9441336358145</v>
      </c>
      <c r="P188" s="30">
        <v>3326.0270511604645</v>
      </c>
      <c r="S188" s="30">
        <v>147.73895343978802</v>
      </c>
      <c r="T188" s="30">
        <v>43.129553309870083</v>
      </c>
      <c r="U188" s="30">
        <v>8.6578045570390785</v>
      </c>
    </row>
    <row r="189" spans="1:21">
      <c r="A189" s="6" t="s">
        <v>280</v>
      </c>
      <c r="B189" s="7" t="s">
        <v>66</v>
      </c>
      <c r="D189" s="30">
        <v>8181.1800246424791</v>
      </c>
      <c r="E189" s="30">
        <v>10179.289498254118</v>
      </c>
      <c r="F189" s="30">
        <v>8671.9340263624927</v>
      </c>
      <c r="G189" s="30"/>
      <c r="H189" s="30"/>
      <c r="I189" s="30">
        <v>2183.6506627248891</v>
      </c>
      <c r="J189" s="30">
        <v>606.72793074022002</v>
      </c>
      <c r="K189" s="30">
        <v>247.01002518941277</v>
      </c>
      <c r="L189" s="30"/>
      <c r="M189" s="30"/>
      <c r="N189" s="30">
        <v>2737.7157565276948</v>
      </c>
      <c r="O189" s="30">
        <v>742.93279887123435</v>
      </c>
      <c r="P189" s="30">
        <v>470.66652123138022</v>
      </c>
      <c r="S189" s="30">
        <v>80.977062176844754</v>
      </c>
      <c r="T189" s="30">
        <v>22.888510883791838</v>
      </c>
      <c r="U189" s="30">
        <v>4.2205453365118339</v>
      </c>
    </row>
    <row r="190" spans="1:21">
      <c r="A190" s="6" t="s">
        <v>281</v>
      </c>
      <c r="B190" s="7" t="s">
        <v>66</v>
      </c>
      <c r="D190" s="30">
        <v>7498.8261519083426</v>
      </c>
      <c r="E190" s="30">
        <v>10011.091981444779</v>
      </c>
      <c r="F190" s="30">
        <v>8881.7951674398755</v>
      </c>
      <c r="G190" s="30"/>
      <c r="H190" s="30"/>
      <c r="I190" s="30">
        <v>419.23289187561591</v>
      </c>
      <c r="J190" s="30">
        <v>115.59062964903997</v>
      </c>
      <c r="K190" s="30">
        <v>67.811717281990013</v>
      </c>
      <c r="L190" s="30"/>
      <c r="M190" s="30"/>
      <c r="N190" s="30">
        <v>511.09903845638382</v>
      </c>
      <c r="O190" s="30">
        <v>138.04632420095996</v>
      </c>
      <c r="P190" s="30">
        <v>268.557344765415</v>
      </c>
      <c r="S190" s="30">
        <v>15.122988174184794</v>
      </c>
      <c r="T190" s="30">
        <v>4.320272090861998</v>
      </c>
      <c r="U190" s="30">
        <v>0.83030592031185013</v>
      </c>
    </row>
    <row r="191" spans="1:21">
      <c r="A191" s="6" t="s">
        <v>282</v>
      </c>
      <c r="B191" s="7" t="s">
        <v>66</v>
      </c>
      <c r="D191" s="30">
        <v>9601.5522951408602</v>
      </c>
      <c r="E191" s="30">
        <v>11628.185002160664</v>
      </c>
      <c r="F191" s="30">
        <v>8821.3039662275642</v>
      </c>
      <c r="G191" s="30"/>
      <c r="H191" s="30"/>
      <c r="I191" s="30">
        <v>465.78257199837174</v>
      </c>
      <c r="J191" s="30">
        <v>131.46339279592897</v>
      </c>
      <c r="K191" s="30">
        <v>66.136433852716692</v>
      </c>
      <c r="L191" s="30"/>
      <c r="M191" s="30"/>
      <c r="N191" s="30">
        <v>585.00055531189275</v>
      </c>
      <c r="O191" s="30">
        <v>160.12490495973174</v>
      </c>
      <c r="P191" s="30">
        <v>141.67023654539776</v>
      </c>
      <c r="S191" s="30">
        <v>15.473609741776031</v>
      </c>
      <c r="T191" s="30">
        <v>4.3823644534000792</v>
      </c>
      <c r="U191" s="30">
        <v>0.92061283310180186</v>
      </c>
    </row>
    <row r="192" spans="1:21">
      <c r="A192" s="6" t="s">
        <v>283</v>
      </c>
      <c r="B192" s="7" t="s">
        <v>66</v>
      </c>
      <c r="D192" s="30">
        <v>11764.231655183597</v>
      </c>
      <c r="E192" s="30">
        <v>13887.14143103628</v>
      </c>
      <c r="F192" s="30">
        <v>9673.0795679666662</v>
      </c>
      <c r="G192" s="30"/>
      <c r="H192" s="30"/>
      <c r="I192" s="30">
        <v>5754.4429030528318</v>
      </c>
      <c r="J192" s="30">
        <v>1600.3736261920794</v>
      </c>
      <c r="K192" s="30">
        <v>1513.1514199831847</v>
      </c>
      <c r="L192" s="30"/>
      <c r="M192" s="30"/>
      <c r="N192" s="30">
        <v>4568.7034174519149</v>
      </c>
      <c r="O192" s="30">
        <v>1260.7848466297839</v>
      </c>
      <c r="P192" s="30">
        <v>7494.4876003226709</v>
      </c>
      <c r="S192" s="30">
        <v>133.03932135172852</v>
      </c>
      <c r="T192" s="30">
        <v>41.237469887721275</v>
      </c>
      <c r="U192" s="30">
        <v>10.325510878171137</v>
      </c>
    </row>
    <row r="193" spans="1:21">
      <c r="A193" s="6" t="s">
        <v>284</v>
      </c>
      <c r="B193" s="7" t="s">
        <v>66</v>
      </c>
      <c r="D193" s="30">
        <v>9420.3198747777005</v>
      </c>
      <c r="E193" s="30">
        <v>11529.648485895796</v>
      </c>
      <c r="F193" s="30">
        <v>8390.034370848156</v>
      </c>
      <c r="G193" s="30"/>
      <c r="H193" s="30"/>
      <c r="I193" s="30">
        <v>1231.1620102115598</v>
      </c>
      <c r="J193" s="30">
        <v>340.91485056089999</v>
      </c>
      <c r="K193" s="30">
        <v>236.40964430188203</v>
      </c>
      <c r="L193" s="30"/>
      <c r="M193" s="30"/>
      <c r="N193" s="30">
        <v>1267.7903181565998</v>
      </c>
      <c r="O193" s="30">
        <v>344.7047617755</v>
      </c>
      <c r="P193" s="30">
        <v>1005.933766230084</v>
      </c>
      <c r="S193" s="30">
        <v>37.081735349343994</v>
      </c>
      <c r="T193" s="30">
        <v>10.23889603464</v>
      </c>
      <c r="U193" s="30">
        <v>2.2890902906402801</v>
      </c>
    </row>
    <row r="194" spans="1:21">
      <c r="A194" s="6" t="s">
        <v>285</v>
      </c>
      <c r="B194" s="7" t="s">
        <v>66</v>
      </c>
      <c r="D194" s="30">
        <v>8671.0036334213528</v>
      </c>
      <c r="E194" s="30">
        <v>10303.251165074445</v>
      </c>
      <c r="F194" s="30">
        <v>8505.149031648094</v>
      </c>
      <c r="G194" s="30"/>
      <c r="H194" s="30"/>
      <c r="I194" s="30">
        <v>851.07546521563995</v>
      </c>
      <c r="J194" s="30">
        <v>231.63944703110002</v>
      </c>
      <c r="K194" s="30">
        <v>252.32081450766839</v>
      </c>
      <c r="L194" s="30"/>
      <c r="M194" s="30"/>
      <c r="N194" s="30">
        <v>1071.2248415299759</v>
      </c>
      <c r="O194" s="30">
        <v>287.18210294893998</v>
      </c>
      <c r="P194" s="30">
        <v>1461.4608408043894</v>
      </c>
      <c r="S194" s="30">
        <v>31.477593965809596</v>
      </c>
      <c r="T194" s="30">
        <v>8.9708393461239986</v>
      </c>
      <c r="U194" s="30">
        <v>1.8578276387798203</v>
      </c>
    </row>
    <row r="195" spans="1:21">
      <c r="A195" s="6" t="s">
        <v>286</v>
      </c>
      <c r="B195" s="7" t="s">
        <v>66</v>
      </c>
      <c r="D195" s="30">
        <v>8200.3906550098054</v>
      </c>
      <c r="E195" s="30">
        <v>10302.130520957366</v>
      </c>
      <c r="F195" s="30">
        <v>8828.1279360215012</v>
      </c>
      <c r="G195" s="30"/>
      <c r="H195" s="30"/>
      <c r="I195" s="30">
        <v>4047.4259473651255</v>
      </c>
      <c r="J195" s="30">
        <v>1130.8928244768119</v>
      </c>
      <c r="K195" s="30">
        <v>818.87741283755042</v>
      </c>
      <c r="L195" s="30"/>
      <c r="M195" s="30"/>
      <c r="N195" s="30">
        <v>5073.375027551926</v>
      </c>
      <c r="O195" s="30">
        <v>1382.4305470558147</v>
      </c>
      <c r="P195" s="30">
        <v>3327.9330468940129</v>
      </c>
      <c r="S195" s="30">
        <v>150.579756327788</v>
      </c>
      <c r="T195" s="30">
        <v>43.877016511310075</v>
      </c>
      <c r="U195" s="30">
        <v>8.7634413656227697</v>
      </c>
    </row>
    <row r="196" spans="1:21">
      <c r="A196" s="6" t="s">
        <v>287</v>
      </c>
      <c r="B196" s="7" t="s">
        <v>66</v>
      </c>
      <c r="D196" s="30">
        <v>7438.6324207649886</v>
      </c>
      <c r="E196" s="30">
        <v>9544.7658315076387</v>
      </c>
      <c r="F196" s="30">
        <v>8607.028011510718</v>
      </c>
      <c r="G196" s="30"/>
      <c r="H196" s="30"/>
      <c r="I196" s="30">
        <v>2432.1596311248886</v>
      </c>
      <c r="J196" s="30">
        <v>672.1148359322201</v>
      </c>
      <c r="K196" s="30">
        <v>256.21579597055728</v>
      </c>
      <c r="L196" s="30"/>
      <c r="M196" s="30"/>
      <c r="N196" s="30">
        <v>2965.1333738776943</v>
      </c>
      <c r="O196" s="30">
        <v>802.77021351423446</v>
      </c>
      <c r="P196" s="30">
        <v>479.090983617576</v>
      </c>
      <c r="S196" s="30">
        <v>87.533331088344752</v>
      </c>
      <c r="T196" s="30">
        <v>24.613575924661841</v>
      </c>
      <c r="U196" s="30">
        <v>4.463415882260767</v>
      </c>
    </row>
    <row r="197" spans="1:21">
      <c r="A197" s="6" t="s">
        <v>288</v>
      </c>
      <c r="B197" s="7" t="s">
        <v>66</v>
      </c>
      <c r="D197" s="30">
        <v>9617.8721137387965</v>
      </c>
      <c r="E197" s="30">
        <v>11807.832502512307</v>
      </c>
      <c r="F197" s="30">
        <v>9007.37341253255</v>
      </c>
      <c r="G197" s="30"/>
      <c r="H197" s="30"/>
      <c r="I197" s="30">
        <v>355.27083987561593</v>
      </c>
      <c r="J197" s="30">
        <v>98.761133889039996</v>
      </c>
      <c r="K197" s="30">
        <v>65.437185995350006</v>
      </c>
      <c r="L197" s="30"/>
      <c r="M197" s="30"/>
      <c r="N197" s="30">
        <v>446.53519295638387</v>
      </c>
      <c r="O197" s="30">
        <v>121.05848641095994</v>
      </c>
      <c r="P197" s="30">
        <v>266.160472458605</v>
      </c>
      <c r="S197" s="30">
        <v>11.871239982184795</v>
      </c>
      <c r="T197" s="30">
        <v>3.4646822419019987</v>
      </c>
      <c r="U197" s="30">
        <v>0.7095878136104099</v>
      </c>
    </row>
    <row r="198" spans="1:21">
      <c r="A198" s="6" t="s">
        <v>289</v>
      </c>
      <c r="B198" s="7" t="s">
        <v>66</v>
      </c>
      <c r="D198" s="30">
        <v>11697.498019549108</v>
      </c>
      <c r="E198" s="30">
        <v>13369.200666490469</v>
      </c>
      <c r="F198" s="30">
        <v>8973.1335042757219</v>
      </c>
      <c r="G198" s="30"/>
      <c r="H198" s="30"/>
      <c r="I198" s="30">
        <v>534.11324979837161</v>
      </c>
      <c r="J198" s="30">
        <v>149.44234775992899</v>
      </c>
      <c r="K198" s="30">
        <v>68.687856337964291</v>
      </c>
      <c r="L198" s="30"/>
      <c r="M198" s="30"/>
      <c r="N198" s="30">
        <v>424.07359681189268</v>
      </c>
      <c r="O198" s="30">
        <v>117.78230522973178</v>
      </c>
      <c r="P198" s="30">
        <v>135.66132995147831</v>
      </c>
      <c r="S198" s="30">
        <v>12.219634016776029</v>
      </c>
      <c r="T198" s="30">
        <v>3.5261885029000792</v>
      </c>
      <c r="U198" s="30">
        <v>0.79911152360923243</v>
      </c>
    </row>
    <row r="199" spans="1:21">
      <c r="A199" s="6" t="s">
        <v>290</v>
      </c>
      <c r="B199" s="7" t="s">
        <v>66</v>
      </c>
      <c r="D199" s="30">
        <v>9488.7853466222405</v>
      </c>
      <c r="E199" s="30">
        <v>12003.800363450744</v>
      </c>
      <c r="F199" s="30">
        <v>9578.0302584128676</v>
      </c>
      <c r="G199" s="30"/>
      <c r="H199" s="30"/>
      <c r="I199" s="30">
        <v>5507.2452215528328</v>
      </c>
      <c r="J199" s="30">
        <v>1535.3317427220793</v>
      </c>
      <c r="K199" s="30">
        <v>1503.9117699099875</v>
      </c>
      <c r="L199" s="30"/>
      <c r="M199" s="30"/>
      <c r="N199" s="30">
        <v>5670.2977959519139</v>
      </c>
      <c r="O199" s="30">
        <v>1550.6329259597842</v>
      </c>
      <c r="P199" s="30">
        <v>7535.6625276851737</v>
      </c>
      <c r="S199" s="30">
        <v>167.55723901672854</v>
      </c>
      <c r="T199" s="30">
        <v>50.319716795421279</v>
      </c>
      <c r="U199" s="30">
        <v>11.615706961503093</v>
      </c>
    </row>
    <row r="200" spans="1:21">
      <c r="A200" s="6" t="s">
        <v>291</v>
      </c>
      <c r="B200" s="7" t="s">
        <v>66</v>
      </c>
      <c r="D200" s="30">
        <v>8765.2934771430482</v>
      </c>
      <c r="E200" s="30">
        <v>10972.623924318281</v>
      </c>
      <c r="F200" s="30">
        <v>8356.6879604809001</v>
      </c>
      <c r="G200" s="30"/>
      <c r="H200" s="30"/>
      <c r="I200" s="30">
        <v>1172.9767446115598</v>
      </c>
      <c r="J200" s="30">
        <v>325.60532483290001</v>
      </c>
      <c r="K200" s="30">
        <v>234.25132776975403</v>
      </c>
      <c r="L200" s="30"/>
      <c r="M200" s="30"/>
      <c r="N200" s="30">
        <v>1474.5054152065998</v>
      </c>
      <c r="O200" s="30">
        <v>399.09499380449995</v>
      </c>
      <c r="P200" s="30">
        <v>1013.6016286485628</v>
      </c>
      <c r="S200" s="30">
        <v>43.070149858343996</v>
      </c>
      <c r="T200" s="30">
        <v>11.814548995059999</v>
      </c>
      <c r="U200" s="30">
        <v>2.5112237449217001</v>
      </c>
    </row>
    <row r="201" spans="1:21">
      <c r="A201" s="6" t="s">
        <v>292</v>
      </c>
      <c r="B201" s="7" t="s">
        <v>66</v>
      </c>
      <c r="D201" s="30">
        <v>8125.6200098403879</v>
      </c>
      <c r="E201" s="30">
        <v>9815.0568524371192</v>
      </c>
      <c r="F201" s="30">
        <v>8483.9059335785732</v>
      </c>
      <c r="G201" s="30"/>
      <c r="H201" s="30"/>
      <c r="I201" s="30">
        <v>862.20823301563996</v>
      </c>
      <c r="J201" s="30">
        <v>234.56866619510001</v>
      </c>
      <c r="K201" s="30">
        <v>252.72807791514126</v>
      </c>
      <c r="L201" s="30"/>
      <c r="M201" s="30"/>
      <c r="N201" s="30">
        <v>1082.1799587799758</v>
      </c>
      <c r="O201" s="30">
        <v>290.06457925394</v>
      </c>
      <c r="P201" s="30">
        <v>1461.8616053277005</v>
      </c>
      <c r="S201" s="30">
        <v>32.084764067809594</v>
      </c>
      <c r="T201" s="30">
        <v>9.1305960508839998</v>
      </c>
      <c r="U201" s="30">
        <v>1.8800393806483719</v>
      </c>
    </row>
    <row r="202" spans="1:21">
      <c r="A202" s="6" t="s">
        <v>293</v>
      </c>
      <c r="B202" s="7" t="s">
        <v>66</v>
      </c>
      <c r="D202" s="30">
        <v>7459.2820763462632</v>
      </c>
      <c r="E202" s="30">
        <v>9677.4550312237661</v>
      </c>
      <c r="F202" s="30">
        <v>8787.5677804854622</v>
      </c>
      <c r="G202" s="30"/>
      <c r="H202" s="30"/>
      <c r="I202" s="30">
        <v>4507.7172865651246</v>
      </c>
      <c r="J202" s="30">
        <v>1252.0032469728119</v>
      </c>
      <c r="K202" s="30">
        <v>835.99359794746954</v>
      </c>
      <c r="L202" s="30"/>
      <c r="M202" s="30"/>
      <c r="N202" s="30">
        <v>5494.6007093519256</v>
      </c>
      <c r="O202" s="30">
        <v>1493.2621355398146</v>
      </c>
      <c r="P202" s="30">
        <v>3343.5965541745791</v>
      </c>
      <c r="S202" s="30">
        <v>162.72335748978804</v>
      </c>
      <c r="T202" s="30">
        <v>47.072202998870083</v>
      </c>
      <c r="U202" s="30">
        <v>9.2150078142791223</v>
      </c>
    </row>
    <row r="203" spans="1:21">
      <c r="A203" s="6" t="s">
        <v>294</v>
      </c>
      <c r="B203" s="7" t="s">
        <v>66</v>
      </c>
      <c r="D203" s="30">
        <v>9560.0055036964968</v>
      </c>
      <c r="E203" s="30">
        <v>11357.526952936103</v>
      </c>
      <c r="F203" s="30">
        <v>8792.4570292705357</v>
      </c>
      <c r="G203" s="30"/>
      <c r="H203" s="30"/>
      <c r="I203" s="30">
        <v>2061.1911871248885</v>
      </c>
      <c r="J203" s="30">
        <v>574.50677521222008</v>
      </c>
      <c r="K203" s="30">
        <v>242.47363413032559</v>
      </c>
      <c r="L203" s="30"/>
      <c r="M203" s="30"/>
      <c r="N203" s="30">
        <v>2590.6746353776944</v>
      </c>
      <c r="O203" s="30">
        <v>704.24379738423431</v>
      </c>
      <c r="P203" s="30">
        <v>465.21952724390127</v>
      </c>
      <c r="S203" s="30">
        <v>68.673774064344755</v>
      </c>
      <c r="T203" s="30">
        <v>19.65130806354184</v>
      </c>
      <c r="U203" s="30">
        <v>3.7647821061251179</v>
      </c>
    </row>
    <row r="204" spans="1:21">
      <c r="A204" s="6" t="s">
        <v>295</v>
      </c>
      <c r="B204" s="7" t="s">
        <v>66</v>
      </c>
      <c r="D204" s="30">
        <v>11720.001488101236</v>
      </c>
      <c r="E204" s="30">
        <v>13590.229437489939</v>
      </c>
      <c r="F204" s="30">
        <v>9131.9491520611864</v>
      </c>
      <c r="G204" s="30"/>
      <c r="H204" s="30"/>
      <c r="I204" s="30">
        <v>407.48932157561597</v>
      </c>
      <c r="J204" s="30">
        <v>112.50069803503996</v>
      </c>
      <c r="K204" s="30">
        <v>67.375748231244003</v>
      </c>
      <c r="L204" s="30"/>
      <c r="M204" s="30"/>
      <c r="N204" s="30">
        <v>323.55439270638396</v>
      </c>
      <c r="O204" s="30">
        <v>88.700161565959974</v>
      </c>
      <c r="P204" s="30">
        <v>261.59492540814995</v>
      </c>
      <c r="S204" s="30">
        <v>9.3845432696847961</v>
      </c>
      <c r="T204" s="30">
        <v>2.8103903536519992</v>
      </c>
      <c r="U204" s="30">
        <v>0.61727152669365992</v>
      </c>
    </row>
    <row r="205" spans="1:21">
      <c r="A205" s="6" t="s">
        <v>296</v>
      </c>
      <c r="B205" s="7" t="s">
        <v>66</v>
      </c>
      <c r="D205" s="30">
        <v>9420.862904879943</v>
      </c>
      <c r="E205" s="30">
        <v>11478.093778347471</v>
      </c>
      <c r="F205" s="30">
        <v>8808.2148931976462</v>
      </c>
      <c r="G205" s="30"/>
      <c r="H205" s="30"/>
      <c r="I205" s="30">
        <v>511.18636119837151</v>
      </c>
      <c r="J205" s="30">
        <v>143.40989629192899</v>
      </c>
      <c r="K205" s="30">
        <v>67.83178142440903</v>
      </c>
      <c r="L205" s="30"/>
      <c r="M205" s="30"/>
      <c r="N205" s="30">
        <v>526.24337221189273</v>
      </c>
      <c r="O205" s="30">
        <v>144.66489808173179</v>
      </c>
      <c r="P205" s="30">
        <v>139.47628204417148</v>
      </c>
      <c r="S205" s="30">
        <v>15.421073642776031</v>
      </c>
      <c r="T205" s="30">
        <v>4.3685413187800792</v>
      </c>
      <c r="U205" s="30">
        <v>0.91865116978173167</v>
      </c>
    </row>
    <row r="206" spans="1:21">
      <c r="A206" s="6" t="s">
        <v>297</v>
      </c>
      <c r="B206" s="7" t="s">
        <v>66</v>
      </c>
      <c r="D206" s="30">
        <v>8836.2969443995698</v>
      </c>
      <c r="E206" s="30">
        <v>11463.748858211682</v>
      </c>
      <c r="F206" s="30">
        <v>9550.7746945747822</v>
      </c>
      <c r="G206" s="30"/>
      <c r="H206" s="30"/>
      <c r="I206" s="30">
        <v>5247.1903495528331</v>
      </c>
      <c r="J206" s="30">
        <v>1466.9069153620794</v>
      </c>
      <c r="K206" s="30">
        <v>1494.1915492245432</v>
      </c>
      <c r="L206" s="30"/>
      <c r="M206" s="30"/>
      <c r="N206" s="30">
        <v>6594.1960982019154</v>
      </c>
      <c r="O206" s="30">
        <v>1793.726167564784</v>
      </c>
      <c r="P206" s="30">
        <v>7570.1956064916212</v>
      </c>
      <c r="S206" s="30">
        <v>194.32202822172854</v>
      </c>
      <c r="T206" s="30">
        <v>57.36198470832128</v>
      </c>
      <c r="U206" s="30">
        <v>12.616109898280206</v>
      </c>
    </row>
    <row r="207" spans="1:21">
      <c r="A207" s="6" t="s">
        <v>298</v>
      </c>
      <c r="B207" s="7" t="s">
        <v>66</v>
      </c>
      <c r="D207" s="30">
        <v>8223.7342497961363</v>
      </c>
      <c r="E207" s="30">
        <v>10512.090131679553</v>
      </c>
      <c r="F207" s="30">
        <v>8329.1179933795793</v>
      </c>
      <c r="G207" s="30"/>
      <c r="H207" s="30"/>
      <c r="I207" s="30">
        <v>1188.28294321156</v>
      </c>
      <c r="J207" s="30">
        <v>329.63264410090005</v>
      </c>
      <c r="K207" s="30">
        <v>234.81909387242203</v>
      </c>
      <c r="L207" s="30"/>
      <c r="M207" s="30"/>
      <c r="N207" s="30">
        <v>1489.5673659566</v>
      </c>
      <c r="O207" s="30">
        <v>403.05804733949998</v>
      </c>
      <c r="P207" s="30">
        <v>1014.1603346538478</v>
      </c>
      <c r="S207" s="30">
        <v>43.904934732343989</v>
      </c>
      <c r="T207" s="30">
        <v>12.034194989179998</v>
      </c>
      <c r="U207" s="30">
        <v>2.5421891444218203</v>
      </c>
    </row>
    <row r="208" spans="1:21">
      <c r="A208" s="6" t="s">
        <v>299</v>
      </c>
      <c r="B208" s="7" t="s">
        <v>66</v>
      </c>
      <c r="D208" s="30">
        <v>7378.3397396649852</v>
      </c>
      <c r="E208" s="30">
        <v>9146.1369177857305</v>
      </c>
      <c r="F208" s="30">
        <v>8454.7988108517766</v>
      </c>
      <c r="G208" s="30"/>
      <c r="H208" s="30"/>
      <c r="I208" s="30">
        <v>960.58715981563989</v>
      </c>
      <c r="J208" s="30">
        <v>260.45382277910005</v>
      </c>
      <c r="K208" s="30">
        <v>256.32701554429804</v>
      </c>
      <c r="L208" s="30"/>
      <c r="M208" s="30"/>
      <c r="N208" s="30">
        <v>1172.2093097299755</v>
      </c>
      <c r="O208" s="30">
        <v>313.75282146494004</v>
      </c>
      <c r="P208" s="30">
        <v>1465.1550954012525</v>
      </c>
      <c r="S208" s="30">
        <v>34.68023860330959</v>
      </c>
      <c r="T208" s="30">
        <v>9.8135092208739998</v>
      </c>
      <c r="U208" s="30">
        <v>1.9749880782522704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vstup-orp</vt:lpstr>
      <vt:lpstr>vstup-kraj</vt:lpstr>
      <vt:lpstr>vypocet</vt:lpstr>
      <vt:lpstr>scenare</vt:lpstr>
      <vt:lpstr>vysledky-čr</vt:lpstr>
      <vt:lpstr>vysledky-orp</vt:lpstr>
      <vt:lpstr>vysledky-kraj</vt:lpstr>
      <vt:lpstr>vysledky-LHV-popeloviny-vlhkost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Odstrčil Marek (184046)</dc:creator>
  <cp:lastModifiedBy>Marek</cp:lastModifiedBy>
  <dcterms:created xsi:type="dcterms:W3CDTF">2015-06-26T11:58:40Z</dcterms:created>
  <dcterms:modified xsi:type="dcterms:W3CDTF">2018-05-24T13:22:34Z</dcterms:modified>
</cp:coreProperties>
</file>